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26_RAMSAR_Loire des confluences\0000_DOSSIER CANDIDATURE_FEVRIER 2025\03_Listes espèces\"/>
    </mc:Choice>
  </mc:AlternateContent>
  <xr:revisionPtr revIDLastSave="0" documentId="13_ncr:1_{F5EDD7D3-C9FC-4225-B737-509DEF7AF539}" xr6:coauthVersionLast="47" xr6:coauthVersionMax="47" xr10:uidLastSave="{00000000-0000-0000-0000-000000000000}"/>
  <bookViews>
    <workbookView xWindow="28680" yWindow="-120" windowWidth="19440" windowHeight="13920" xr2:uid="{00000000-000D-0000-FFFF-FFFF00000000}"/>
  </bookViews>
  <sheets>
    <sheet name="OISEAUX" sheetId="8" r:id="rId1"/>
  </sheets>
  <definedNames>
    <definedName name="_xlnm.Print_Area" localSheetId="0">OISEAUX!$A$5:$S$164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8" i="8" l="1"/>
  <c r="R108" i="8"/>
  <c r="P108" i="8"/>
  <c r="S105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76" i="8"/>
  <c r="S77" i="8"/>
  <c r="S78" i="8"/>
  <c r="S79" i="8"/>
  <c r="S80" i="8"/>
  <c r="S81" i="8"/>
  <c r="S82" i="8"/>
  <c r="S83" i="8"/>
  <c r="S84" i="8"/>
  <c r="S85" i="8"/>
  <c r="S86" i="8"/>
  <c r="S87" i="8"/>
  <c r="S75" i="8"/>
  <c r="S74" i="8"/>
  <c r="L98" i="8"/>
  <c r="L97" i="8"/>
  <c r="I105" i="8"/>
  <c r="I102" i="8" l="1"/>
  <c r="R102" i="8" s="1"/>
  <c r="I97" i="8"/>
  <c r="R97" i="8" s="1"/>
  <c r="I98" i="8"/>
  <c r="R98" i="8" s="1"/>
  <c r="I96" i="8"/>
  <c r="R96" i="8" s="1"/>
  <c r="I95" i="8"/>
  <c r="R95" i="8" s="1"/>
  <c r="I94" i="8"/>
  <c r="R94" i="8" s="1"/>
  <c r="I89" i="8"/>
  <c r="R89" i="8" s="1"/>
  <c r="I84" i="8"/>
  <c r="R84" i="8" s="1"/>
  <c r="I81" i="8"/>
  <c r="R81" i="8" s="1"/>
  <c r="I80" i="8"/>
  <c r="R80" i="8" s="1"/>
  <c r="I71" i="8"/>
  <c r="R71" i="8" s="1"/>
  <c r="I69" i="8"/>
  <c r="R69" i="8" s="1"/>
  <c r="I40" i="8"/>
  <c r="R40" i="8" s="1"/>
  <c r="I25" i="8"/>
  <c r="R25" i="8" s="1"/>
  <c r="P27" i="8"/>
  <c r="Q27" i="8"/>
  <c r="R27" i="8"/>
  <c r="P28" i="8"/>
  <c r="Q28" i="8"/>
  <c r="R28" i="8"/>
  <c r="P29" i="8"/>
  <c r="Q29" i="8"/>
  <c r="R29" i="8"/>
  <c r="P30" i="8"/>
  <c r="Q30" i="8"/>
  <c r="R30" i="8"/>
  <c r="P31" i="8"/>
  <c r="Q31" i="8"/>
  <c r="R31" i="8"/>
  <c r="P32" i="8"/>
  <c r="Q32" i="8"/>
  <c r="R32" i="8"/>
  <c r="P33" i="8"/>
  <c r="Q33" i="8"/>
  <c r="R33" i="8"/>
  <c r="P34" i="8"/>
  <c r="Q34" i="8"/>
  <c r="R34" i="8"/>
  <c r="P35" i="8"/>
  <c r="Q35" i="8"/>
  <c r="R35" i="8"/>
  <c r="P36" i="8"/>
  <c r="Q36" i="8"/>
  <c r="R36" i="8"/>
  <c r="P37" i="8"/>
  <c r="Q37" i="8"/>
  <c r="R37" i="8"/>
  <c r="P38" i="8"/>
  <c r="Q38" i="8"/>
  <c r="R38" i="8"/>
  <c r="P39" i="8"/>
  <c r="Q39" i="8"/>
  <c r="R39" i="8"/>
  <c r="P40" i="8"/>
  <c r="Q40" i="8"/>
  <c r="P41" i="8"/>
  <c r="Q41" i="8"/>
  <c r="R41" i="8"/>
  <c r="P42" i="8"/>
  <c r="Q42" i="8"/>
  <c r="R42" i="8"/>
  <c r="P43" i="8"/>
  <c r="Q43" i="8"/>
  <c r="R43" i="8"/>
  <c r="P44" i="8"/>
  <c r="Q44" i="8"/>
  <c r="R44" i="8"/>
  <c r="P45" i="8"/>
  <c r="Q45" i="8"/>
  <c r="R45" i="8"/>
  <c r="P46" i="8"/>
  <c r="Q46" i="8"/>
  <c r="R46" i="8"/>
  <c r="P47" i="8"/>
  <c r="Q47" i="8"/>
  <c r="R47" i="8"/>
  <c r="P48" i="8"/>
  <c r="Q48" i="8"/>
  <c r="R48" i="8"/>
  <c r="P49" i="8"/>
  <c r="Q49" i="8"/>
  <c r="R49" i="8"/>
  <c r="P50" i="8"/>
  <c r="Q50" i="8"/>
  <c r="R50" i="8"/>
  <c r="P51" i="8"/>
  <c r="Q51" i="8"/>
  <c r="R51" i="8"/>
  <c r="P52" i="8"/>
  <c r="Q52" i="8"/>
  <c r="R52" i="8"/>
  <c r="P53" i="8"/>
  <c r="Q53" i="8"/>
  <c r="R53" i="8"/>
  <c r="P54" i="8"/>
  <c r="Q54" i="8"/>
  <c r="R54" i="8"/>
  <c r="P55" i="8"/>
  <c r="Q55" i="8"/>
  <c r="R55" i="8"/>
  <c r="P56" i="8"/>
  <c r="Q56" i="8"/>
  <c r="R56" i="8"/>
  <c r="P57" i="8"/>
  <c r="Q57" i="8"/>
  <c r="R57" i="8"/>
  <c r="P58" i="8"/>
  <c r="Q58" i="8"/>
  <c r="R58" i="8"/>
  <c r="P59" i="8"/>
  <c r="Q59" i="8"/>
  <c r="R59" i="8"/>
  <c r="P60" i="8"/>
  <c r="Q60" i="8"/>
  <c r="R60" i="8"/>
  <c r="P61" i="8"/>
  <c r="Q61" i="8"/>
  <c r="R61" i="8"/>
  <c r="P62" i="8"/>
  <c r="Q62" i="8"/>
  <c r="R62" i="8"/>
  <c r="P63" i="8"/>
  <c r="Q63" i="8"/>
  <c r="R63" i="8"/>
  <c r="P64" i="8"/>
  <c r="Q64" i="8"/>
  <c r="R64" i="8"/>
  <c r="P65" i="8"/>
  <c r="Q65" i="8"/>
  <c r="R65" i="8"/>
  <c r="P66" i="8"/>
  <c r="Q66" i="8"/>
  <c r="R66" i="8"/>
  <c r="P67" i="8"/>
  <c r="Q67" i="8"/>
  <c r="R67" i="8"/>
  <c r="P68" i="8"/>
  <c r="Q68" i="8"/>
  <c r="R68" i="8"/>
  <c r="P69" i="8"/>
  <c r="Q69" i="8"/>
  <c r="P70" i="8"/>
  <c r="Q70" i="8"/>
  <c r="R70" i="8"/>
  <c r="P71" i="8"/>
  <c r="Q71" i="8"/>
  <c r="Q72" i="8"/>
  <c r="R72" i="8"/>
  <c r="P73" i="8"/>
  <c r="Q73" i="8"/>
  <c r="R73" i="8"/>
  <c r="P74" i="8"/>
  <c r="Q74" i="8"/>
  <c r="R74" i="8"/>
  <c r="P75" i="8"/>
  <c r="Q75" i="8"/>
  <c r="R75" i="8"/>
  <c r="R76" i="8"/>
  <c r="Q77" i="8"/>
  <c r="Q78" i="8"/>
  <c r="R78" i="8"/>
  <c r="P79" i="8"/>
  <c r="Q79" i="8"/>
  <c r="R79" i="8"/>
  <c r="P80" i="8"/>
  <c r="Q80" i="8"/>
  <c r="Q81" i="8"/>
  <c r="P82" i="8"/>
  <c r="Q82" i="8"/>
  <c r="R82" i="8"/>
  <c r="P83" i="8"/>
  <c r="Q83" i="8"/>
  <c r="R83" i="8"/>
  <c r="P84" i="8"/>
  <c r="Q84" i="8"/>
  <c r="P85" i="8"/>
  <c r="Q85" i="8"/>
  <c r="R85" i="8"/>
  <c r="Q86" i="8"/>
  <c r="R86" i="8"/>
  <c r="P87" i="8"/>
  <c r="Q87" i="8"/>
  <c r="R87" i="8"/>
  <c r="P88" i="8"/>
  <c r="Q88" i="8"/>
  <c r="R88" i="8"/>
  <c r="Q89" i="8"/>
  <c r="P90" i="8"/>
  <c r="Q90" i="8"/>
  <c r="R90" i="8"/>
  <c r="Q91" i="8"/>
  <c r="R91" i="8"/>
  <c r="P92" i="8"/>
  <c r="Q92" i="8"/>
  <c r="R92" i="8"/>
  <c r="P93" i="8"/>
  <c r="Q93" i="8"/>
  <c r="R93" i="8"/>
  <c r="P94" i="8"/>
  <c r="Q94" i="8"/>
  <c r="P95" i="8"/>
  <c r="Q95" i="8"/>
  <c r="Q96" i="8"/>
  <c r="P97" i="8"/>
  <c r="Q97" i="8"/>
  <c r="P98" i="8"/>
  <c r="Q98" i="8"/>
  <c r="P99" i="8"/>
  <c r="Q99" i="8"/>
  <c r="R99" i="8"/>
  <c r="P100" i="8"/>
  <c r="Q100" i="8"/>
  <c r="R100" i="8"/>
  <c r="P101" i="8"/>
  <c r="Q101" i="8"/>
  <c r="R101" i="8"/>
  <c r="P102" i="8"/>
  <c r="Q102" i="8"/>
  <c r="P103" i="8"/>
  <c r="Q103" i="8"/>
  <c r="R103" i="8"/>
  <c r="Q104" i="8"/>
  <c r="R104" i="8"/>
  <c r="P105" i="8"/>
  <c r="Q105" i="8"/>
  <c r="R105" i="8"/>
  <c r="P106" i="8"/>
  <c r="Q106" i="8"/>
  <c r="R106" i="8"/>
  <c r="P16" i="8"/>
  <c r="Q16" i="8"/>
  <c r="R16" i="8"/>
  <c r="P17" i="8"/>
  <c r="Q17" i="8"/>
  <c r="R17" i="8"/>
  <c r="P18" i="8"/>
  <c r="Q18" i="8"/>
  <c r="R18" i="8"/>
  <c r="P19" i="8"/>
  <c r="Q19" i="8"/>
  <c r="R19" i="8"/>
  <c r="P20" i="8"/>
  <c r="Q20" i="8"/>
  <c r="R20" i="8"/>
  <c r="P21" i="8"/>
  <c r="Q21" i="8"/>
  <c r="R21" i="8"/>
  <c r="P22" i="8"/>
  <c r="Q22" i="8"/>
  <c r="R22" i="8"/>
  <c r="P23" i="8"/>
  <c r="Q23" i="8"/>
  <c r="R23" i="8"/>
  <c r="P24" i="8"/>
  <c r="Q24" i="8"/>
  <c r="R24" i="8"/>
  <c r="P25" i="8"/>
  <c r="Q25" i="8"/>
  <c r="P26" i="8"/>
  <c r="Q26" i="8"/>
  <c r="R26" i="8"/>
  <c r="R141" i="8"/>
  <c r="R142" i="8"/>
  <c r="R143" i="8"/>
  <c r="Q141" i="8"/>
  <c r="Q142" i="8"/>
  <c r="Q143" i="8"/>
  <c r="Q140" i="8"/>
  <c r="R140" i="8"/>
  <c r="P141" i="8"/>
  <c r="P142" i="8"/>
  <c r="P143" i="8"/>
  <c r="P140" i="8"/>
  <c r="J104" i="8"/>
  <c r="P104" i="8" s="1"/>
  <c r="J96" i="8"/>
  <c r="P96" i="8" s="1"/>
  <c r="J91" i="8"/>
  <c r="P91" i="8" s="1"/>
  <c r="J89" i="8"/>
  <c r="P89" i="8" s="1"/>
  <c r="J86" i="8"/>
  <c r="P86" i="8" s="1"/>
  <c r="J81" i="8"/>
  <c r="P81" i="8" s="1"/>
  <c r="J78" i="8"/>
  <c r="P78" i="8" s="1"/>
  <c r="L77" i="8"/>
  <c r="R77" i="8" s="1"/>
  <c r="J77" i="8"/>
  <c r="P77" i="8" s="1"/>
  <c r="K76" i="8"/>
  <c r="Q76" i="8" s="1"/>
  <c r="J76" i="8"/>
  <c r="P76" i="8" s="1"/>
  <c r="J72" i="8"/>
  <c r="P72" i="8" s="1"/>
  <c r="R15" i="8"/>
  <c r="Q15" i="8"/>
  <c r="P15" i="8"/>
  <c r="S28" i="8" l="1"/>
  <c r="S141" i="8"/>
  <c r="S22" i="8"/>
  <c r="S106" i="8"/>
  <c r="S140" i="8"/>
  <c r="S24" i="8"/>
  <c r="S23" i="8"/>
  <c r="S16" i="8"/>
  <c r="S33" i="8"/>
  <c r="S32" i="8"/>
  <c r="S52" i="8"/>
  <c r="S143" i="8"/>
  <c r="S21" i="8"/>
  <c r="S71" i="8"/>
  <c r="S58" i="8"/>
  <c r="S56" i="8"/>
  <c r="S54" i="8"/>
  <c r="S48" i="8"/>
  <c r="S47" i="8"/>
  <c r="S39" i="8"/>
  <c r="S38" i="8"/>
  <c r="S31" i="8"/>
  <c r="S34" i="8"/>
  <c r="S26" i="8"/>
  <c r="S19" i="8"/>
  <c r="S18" i="8"/>
  <c r="S17" i="8"/>
  <c r="S72" i="8"/>
  <c r="S142" i="8"/>
  <c r="S70" i="8"/>
  <c r="S69" i="8"/>
  <c r="S68" i="8"/>
  <c r="S67" i="8"/>
  <c r="S66" i="8"/>
  <c r="S65" i="8"/>
  <c r="S64" i="8"/>
  <c r="S61" i="8"/>
  <c r="S60" i="8"/>
  <c r="S59" i="8"/>
  <c r="S57" i="8"/>
  <c r="S55" i="8"/>
  <c r="S53" i="8"/>
  <c r="S51" i="8"/>
  <c r="S46" i="8"/>
  <c r="S45" i="8"/>
  <c r="S44" i="8"/>
  <c r="S43" i="8"/>
  <c r="S41" i="8"/>
  <c r="S40" i="8"/>
  <c r="S36" i="8"/>
  <c r="S30" i="8"/>
  <c r="S29" i="8"/>
  <c r="S25" i="8"/>
  <c r="S20" i="8"/>
  <c r="S15" i="8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<sst xmlns="http://schemas.openxmlformats.org/spreadsheetml/2006/main" count="895" uniqueCount="517">
  <si>
    <t>OISEAUX D'EAU (au sens de RAMSAR)</t>
  </si>
  <si>
    <t>TOTAUX</t>
  </si>
  <si>
    <t>CONCENTRATION</t>
  </si>
  <si>
    <t>HIVERNAGE</t>
  </si>
  <si>
    <t>REPRODUCTION</t>
  </si>
  <si>
    <t>TOTAL par espèce</t>
  </si>
  <si>
    <t>code Dir. Oiseaux</t>
  </si>
  <si>
    <t>Nom latin</t>
  </si>
  <si>
    <t>Nom vernaculaire</t>
  </si>
  <si>
    <t>English name</t>
  </si>
  <si>
    <t>Fréquentation du site RAMSAR</t>
  </si>
  <si>
    <t>Statut biologique dans le site RAMSAR</t>
  </si>
  <si>
    <t>population estimée Mini.</t>
  </si>
  <si>
    <t>TOTAL
population estimée Mini.</t>
  </si>
  <si>
    <t>A168</t>
  </si>
  <si>
    <t xml:space="preserve">Actitis hypoleucos </t>
  </si>
  <si>
    <t>Chevalier guignette</t>
  </si>
  <si>
    <t>Common Sandpiper</t>
  </si>
  <si>
    <t>Régulier</t>
  </si>
  <si>
    <t>M, R</t>
  </si>
  <si>
    <t>DD</t>
  </si>
  <si>
    <t>A169</t>
  </si>
  <si>
    <t xml:space="preserve">Arenaria interpres </t>
  </si>
  <si>
    <t>Tournepierre à collier</t>
  </si>
  <si>
    <t>Ruddy Turnstone</t>
  </si>
  <si>
    <t>M</t>
  </si>
  <si>
    <t>A144</t>
  </si>
  <si>
    <t xml:space="preserve">Calidris alba </t>
  </si>
  <si>
    <t>Bécasseau sanderling</t>
  </si>
  <si>
    <t>Sanderling</t>
  </si>
  <si>
    <t>A149</t>
  </si>
  <si>
    <t xml:space="preserve">Calidris alpina </t>
  </si>
  <si>
    <t>Bécasseau variable</t>
  </si>
  <si>
    <t>Dunlin</t>
  </si>
  <si>
    <t>A143</t>
  </si>
  <si>
    <t xml:space="preserve">Calidris canutus </t>
  </si>
  <si>
    <t>Bécasseau maubèche</t>
  </si>
  <si>
    <t>Red Knot</t>
  </si>
  <si>
    <t>/</t>
  </si>
  <si>
    <t xml:space="preserve">Calidris falcinellus  </t>
  </si>
  <si>
    <t>Bécasseau falcinelle</t>
  </si>
  <si>
    <t>Broad-billed sandpiper</t>
  </si>
  <si>
    <t>Anecdotique</t>
  </si>
  <si>
    <t>A147</t>
  </si>
  <si>
    <t xml:space="preserve">Calidris ferruginea </t>
  </si>
  <si>
    <t>Bécasseau cocorli</t>
  </si>
  <si>
    <t>Curlew Sandpiper</t>
  </si>
  <si>
    <t xml:space="preserve">Calidris melanotos </t>
  </si>
  <si>
    <t>Bécasseau tacheté</t>
  </si>
  <si>
    <t>Pectoral Sandpiper</t>
  </si>
  <si>
    <t>A145</t>
  </si>
  <si>
    <t xml:space="preserve">Calidris minuta </t>
  </si>
  <si>
    <t>Bécasseau minute</t>
  </si>
  <si>
    <t>Little Stint</t>
  </si>
  <si>
    <t>A146</t>
  </si>
  <si>
    <t xml:space="preserve">Calidris temminckii </t>
  </si>
  <si>
    <t>Bécasseau de Temminck</t>
  </si>
  <si>
    <t>Temminck's Stint</t>
  </si>
  <si>
    <t>A136</t>
  </si>
  <si>
    <t xml:space="preserve">Charadrius dubius </t>
  </si>
  <si>
    <t>Petit gravelot</t>
  </si>
  <si>
    <t>Little Plover</t>
  </si>
  <si>
    <t>M,R</t>
  </si>
  <si>
    <t>A137</t>
  </si>
  <si>
    <t xml:space="preserve">Charadrius hiaticula </t>
  </si>
  <si>
    <t>Grand gravelot</t>
  </si>
  <si>
    <t>Ringed Plover</t>
  </si>
  <si>
    <t>A138</t>
  </si>
  <si>
    <t xml:space="preserve">Charadrius alexandrinus </t>
  </si>
  <si>
    <t>Gravelot à collier interrompu</t>
  </si>
  <si>
    <t>Kentish Plover</t>
  </si>
  <si>
    <t xml:space="preserve">Haematopus ostralegus </t>
  </si>
  <si>
    <t>Huitrier-pie</t>
  </si>
  <si>
    <t>Eurasian Oystercatcher</t>
  </si>
  <si>
    <t>A131</t>
  </si>
  <si>
    <t xml:space="preserve">Himantopus himantopus </t>
  </si>
  <si>
    <t>Echasse blanche</t>
  </si>
  <si>
    <t>Black-winged Stilt</t>
  </si>
  <si>
    <t>A161</t>
  </si>
  <si>
    <t xml:space="preserve">Tringa erythropus </t>
  </si>
  <si>
    <t>Chevalier arlequin</t>
  </si>
  <si>
    <t>Spotted Redshank</t>
  </si>
  <si>
    <t>A166</t>
  </si>
  <si>
    <t xml:space="preserve">Tringa glareola </t>
  </si>
  <si>
    <t>Chevalier sylvain</t>
  </si>
  <si>
    <t>Wood Sandpiper</t>
  </si>
  <si>
    <t>A164</t>
  </si>
  <si>
    <t xml:space="preserve">Tringa nebularia </t>
  </si>
  <si>
    <t>Chevalier aboyeur</t>
  </si>
  <si>
    <t>Common Greenshank</t>
  </si>
  <si>
    <t>A165</t>
  </si>
  <si>
    <t xml:space="preserve">Tringa ochropus </t>
  </si>
  <si>
    <t>Chevalier culblanc</t>
  </si>
  <si>
    <t>Green Sandpiper</t>
  </si>
  <si>
    <t>A162</t>
  </si>
  <si>
    <t xml:space="preserve">Tringa totanus </t>
  </si>
  <si>
    <t>Chevalier gambette</t>
  </si>
  <si>
    <t>Common Redshank</t>
  </si>
  <si>
    <t xml:space="preserve">Tringa stagnatilis </t>
  </si>
  <si>
    <t>Chevalier stagnatile</t>
  </si>
  <si>
    <t>Marsh Sandpiper</t>
  </si>
  <si>
    <t>A142</t>
  </si>
  <si>
    <t xml:space="preserve">Vanellus vanellus </t>
  </si>
  <si>
    <t>Vanneau huppé</t>
  </si>
  <si>
    <t>Northern Lapwing</t>
  </si>
  <si>
    <t xml:space="preserve">M,R </t>
  </si>
  <si>
    <t xml:space="preserve">Vanellus gregarius </t>
  </si>
  <si>
    <t>Vanneau sociable</t>
  </si>
  <si>
    <t>Sociable Lapwing</t>
  </si>
  <si>
    <t>A160</t>
  </si>
  <si>
    <t xml:space="preserve">Numenius arquata </t>
  </si>
  <si>
    <t>Courlis cendré</t>
  </si>
  <si>
    <t>Eurasian Curlew</t>
  </si>
  <si>
    <t>A158</t>
  </si>
  <si>
    <t xml:space="preserve">Numenius phaeopus </t>
  </si>
  <si>
    <t>Courlis corlieu</t>
  </si>
  <si>
    <t>Whimbrel</t>
  </si>
  <si>
    <t>A133</t>
  </si>
  <si>
    <t xml:space="preserve">Burhinus oedicnemus </t>
  </si>
  <si>
    <t>Oedicnème criard</t>
  </si>
  <si>
    <t>Stone-curlew</t>
  </si>
  <si>
    <t>M, R, H</t>
  </si>
  <si>
    <t>A153</t>
  </si>
  <si>
    <t xml:space="preserve">Gallinago gallinago </t>
  </si>
  <si>
    <t>Bécassine des marais</t>
  </si>
  <si>
    <t>Common Snipe</t>
  </si>
  <si>
    <t>A152</t>
  </si>
  <si>
    <t xml:space="preserve">Lymnocryptes minimus </t>
  </si>
  <si>
    <t>Becassine sourde</t>
  </si>
  <si>
    <t>Jack Snipe</t>
  </si>
  <si>
    <t>A157</t>
  </si>
  <si>
    <t xml:space="preserve">Limosa lapponica </t>
  </si>
  <si>
    <t>Barge rousse</t>
  </si>
  <si>
    <t>Bar-tailed Godwit</t>
  </si>
  <si>
    <t>A156</t>
  </si>
  <si>
    <t xml:space="preserve">Limosa limosa </t>
  </si>
  <si>
    <t>Barge à queue noire</t>
  </si>
  <si>
    <t>Black-tailed Godwit</t>
  </si>
  <si>
    <t>A140</t>
  </si>
  <si>
    <t xml:space="preserve">Pluvialis apricaria </t>
  </si>
  <si>
    <t>Pluvier doré</t>
  </si>
  <si>
    <t>European Golden Plover</t>
  </si>
  <si>
    <t>A141</t>
  </si>
  <si>
    <t xml:space="preserve">Pluvialis squatarola </t>
  </si>
  <si>
    <t>Pluvier argenté</t>
  </si>
  <si>
    <t>Grey Plover</t>
  </si>
  <si>
    <t>A132</t>
  </si>
  <si>
    <t xml:space="preserve">Recurvirostra avosetta </t>
  </si>
  <si>
    <t>Avocette élégante</t>
  </si>
  <si>
    <t>Pied Avocet</t>
  </si>
  <si>
    <t>A151</t>
  </si>
  <si>
    <t xml:space="preserve">Philomachus pugnax </t>
  </si>
  <si>
    <t>Ruff</t>
  </si>
  <si>
    <t xml:space="preserve">Phalaropus fulicarius </t>
  </si>
  <si>
    <t>Phalarope à bec large</t>
  </si>
  <si>
    <t>Grey Phalarope</t>
  </si>
  <si>
    <t>A170</t>
  </si>
  <si>
    <t xml:space="preserve">Phalaropus lobatus </t>
  </si>
  <si>
    <t>Phalarope à bec étroit</t>
  </si>
  <si>
    <t>Red Necked Phalarope</t>
  </si>
  <si>
    <t>A054</t>
  </si>
  <si>
    <t xml:space="preserve">Anas acuta </t>
  </si>
  <si>
    <t>Canard pilet</t>
  </si>
  <si>
    <t>Northern Pintail</t>
  </si>
  <si>
    <t>M, H</t>
  </si>
  <si>
    <t>A056</t>
  </si>
  <si>
    <t xml:space="preserve">Anas clypeata </t>
  </si>
  <si>
    <t>Canard souchet</t>
  </si>
  <si>
    <t>Northern Shoveler</t>
  </si>
  <si>
    <t>M,H</t>
  </si>
  <si>
    <t>A052</t>
  </si>
  <si>
    <t xml:space="preserve">Anas crecca </t>
  </si>
  <si>
    <t>Sarcelle d'hiver</t>
  </si>
  <si>
    <t>Common Teal</t>
  </si>
  <si>
    <t>A050</t>
  </si>
  <si>
    <t xml:space="preserve">Anas penelope </t>
  </si>
  <si>
    <t>Canard siffleur</t>
  </si>
  <si>
    <t>Eurasian Wigeon</t>
  </si>
  <si>
    <t>A053</t>
  </si>
  <si>
    <t xml:space="preserve">Anas platyrhynchos </t>
  </si>
  <si>
    <t>Canard colvert</t>
  </si>
  <si>
    <t>Mallard</t>
  </si>
  <si>
    <t>A055</t>
  </si>
  <si>
    <t xml:space="preserve">Anas querquedula </t>
  </si>
  <si>
    <t>Sarcelle d'été</t>
  </si>
  <si>
    <t>Garganey</t>
  </si>
  <si>
    <t>A051</t>
  </si>
  <si>
    <t xml:space="preserve">Anas strepera </t>
  </si>
  <si>
    <t>Canard chipeau</t>
  </si>
  <si>
    <t>Gadwall</t>
  </si>
  <si>
    <t>A043</t>
  </si>
  <si>
    <t xml:space="preserve">Anser anser </t>
  </si>
  <si>
    <t>Oie cendrée</t>
  </si>
  <si>
    <t>Greylag Goose</t>
  </si>
  <si>
    <t>A059</t>
  </si>
  <si>
    <t xml:space="preserve">Aythya ferina </t>
  </si>
  <si>
    <t>Fuligule milouin</t>
  </si>
  <si>
    <t>Common Pochard</t>
  </si>
  <si>
    <t>A061</t>
  </si>
  <si>
    <t xml:space="preserve">Aythya fuligula </t>
  </si>
  <si>
    <t>Fuligule morillon</t>
  </si>
  <si>
    <t>Tufted duck</t>
  </si>
  <si>
    <t>A036</t>
  </si>
  <si>
    <t xml:space="preserve">Cygnus olor </t>
  </si>
  <si>
    <t>Cygne tuberculé</t>
  </si>
  <si>
    <t>Mute Swan</t>
  </si>
  <si>
    <t>R, M, H</t>
  </si>
  <si>
    <t>A038</t>
  </si>
  <si>
    <t xml:space="preserve">Cygnus cygnus </t>
  </si>
  <si>
    <t>Cygne chanteur</t>
  </si>
  <si>
    <t>Whooper Swan</t>
  </si>
  <si>
    <t>A037</t>
  </si>
  <si>
    <t xml:space="preserve">Cygnus columbianus </t>
  </si>
  <si>
    <t>Cygne de Bewick</t>
  </si>
  <si>
    <t>Tundra Swan</t>
  </si>
  <si>
    <t>A125</t>
  </si>
  <si>
    <t xml:space="preserve">Fulica atra </t>
  </si>
  <si>
    <t>Foulque macroule</t>
  </si>
  <si>
    <t>Common Coot</t>
  </si>
  <si>
    <t>A123</t>
  </si>
  <si>
    <t xml:space="preserve">Gallinula chloropus </t>
  </si>
  <si>
    <t>Gallinule poule-d'eau</t>
  </si>
  <si>
    <t>Eurasian Moorhen</t>
  </si>
  <si>
    <t>A068</t>
  </si>
  <si>
    <t xml:space="preserve">Mergellus albellus </t>
  </si>
  <si>
    <t>Harle piette</t>
  </si>
  <si>
    <t>Smew</t>
  </si>
  <si>
    <t>A070</t>
  </si>
  <si>
    <t xml:space="preserve">Mergus merganser </t>
  </si>
  <si>
    <t>Harle bièvre</t>
  </si>
  <si>
    <t>Goosander</t>
  </si>
  <si>
    <t>A122</t>
  </si>
  <si>
    <t xml:space="preserve">Crex crex </t>
  </si>
  <si>
    <t>Rale des genets</t>
  </si>
  <si>
    <t>Corncrake</t>
  </si>
  <si>
    <t>R , M</t>
  </si>
  <si>
    <t>A005</t>
  </si>
  <si>
    <t xml:space="preserve">Podiceps cristatus </t>
  </si>
  <si>
    <t>Grèbe huppé</t>
  </si>
  <si>
    <t>Great Crested Grebe</t>
  </si>
  <si>
    <t>A004</t>
  </si>
  <si>
    <t xml:space="preserve">Tachybaptus ruficollis </t>
  </si>
  <si>
    <t>Grèbe castagneux</t>
  </si>
  <si>
    <t>Little Grebe</t>
  </si>
  <si>
    <t>A048</t>
  </si>
  <si>
    <t xml:space="preserve">Tadorna tadorna </t>
  </si>
  <si>
    <t>Tadorne de Belon</t>
  </si>
  <si>
    <t>Common Shelduck</t>
  </si>
  <si>
    <t>A017</t>
  </si>
  <si>
    <t xml:space="preserve">Phalacrocorax carbo </t>
  </si>
  <si>
    <t>Grand cormoran</t>
  </si>
  <si>
    <t>Great Cormorant</t>
  </si>
  <si>
    <t>A067</t>
  </si>
  <si>
    <t xml:space="preserve">Bucephala clangula </t>
  </si>
  <si>
    <t>Garrot à œil d'or</t>
  </si>
  <si>
    <t>Common goldeneye</t>
  </si>
  <si>
    <t>A045</t>
  </si>
  <si>
    <t xml:space="preserve">Branta leucopsis  </t>
  </si>
  <si>
    <t>Bernache nonnette</t>
  </si>
  <si>
    <t>Barnacle Goose</t>
  </si>
  <si>
    <t>A118</t>
  </si>
  <si>
    <t xml:space="preserve">Rallus aquaticus </t>
  </si>
  <si>
    <t>Râle d'eau</t>
  </si>
  <si>
    <t>Water Rail</t>
  </si>
  <si>
    <t>A027</t>
  </si>
  <si>
    <t xml:space="preserve">Ardea alba </t>
  </si>
  <si>
    <t>Grande aigrette</t>
  </si>
  <si>
    <t>Great Egret</t>
  </si>
  <si>
    <t>A028</t>
  </si>
  <si>
    <t xml:space="preserve">Ardea cinerea </t>
  </si>
  <si>
    <t>Héron cendré</t>
  </si>
  <si>
    <t>Grey Heron</t>
  </si>
  <si>
    <t>A029</t>
  </si>
  <si>
    <t xml:space="preserve">Ardea purpurea </t>
  </si>
  <si>
    <t>Héron pourpré</t>
  </si>
  <si>
    <t>Purple Heron</t>
  </si>
  <si>
    <t>A024</t>
  </si>
  <si>
    <t xml:space="preserve">Ardeola ralloides </t>
  </si>
  <si>
    <t>Crabier chevelu</t>
  </si>
  <si>
    <t>Squacco Heron</t>
  </si>
  <si>
    <t>A025</t>
  </si>
  <si>
    <t xml:space="preserve">Bubulcus ibis </t>
  </si>
  <si>
    <t>Héron garde-bœufs</t>
  </si>
  <si>
    <t>Cattle Egret</t>
  </si>
  <si>
    <t>A026</t>
  </si>
  <si>
    <t xml:space="preserve">Egretta garzetta </t>
  </si>
  <si>
    <t>Aigrette garzette</t>
  </si>
  <si>
    <t>Little Egret</t>
  </si>
  <si>
    <t>A031</t>
  </si>
  <si>
    <t xml:space="preserve">Ciconia ciconia </t>
  </si>
  <si>
    <t>Cigogne blanche</t>
  </si>
  <si>
    <t>White Stork</t>
  </si>
  <si>
    <t>A030</t>
  </si>
  <si>
    <t xml:space="preserve">Ciconia nigra </t>
  </si>
  <si>
    <t>Cigogne noire</t>
  </si>
  <si>
    <t>Black Stork</t>
  </si>
  <si>
    <t>A023</t>
  </si>
  <si>
    <t xml:space="preserve">Nycticorax nycticorax </t>
  </si>
  <si>
    <t>Bihoreau gris</t>
  </si>
  <si>
    <t>Black-crowned Night-heron</t>
  </si>
  <si>
    <t xml:space="preserve">Plegadis falcinellus </t>
  </si>
  <si>
    <t>Ibis falcinelle</t>
  </si>
  <si>
    <t>Glossy Ibis</t>
  </si>
  <si>
    <t>A034</t>
  </si>
  <si>
    <t xml:space="preserve">Platalea leucorodia </t>
  </si>
  <si>
    <t>Spatule blanche</t>
  </si>
  <si>
    <t>Spoonbill</t>
  </si>
  <si>
    <t>A196</t>
  </si>
  <si>
    <t xml:space="preserve">Chlidonias hybrida </t>
  </si>
  <si>
    <t>Guifette moustac</t>
  </si>
  <si>
    <t>Whiskered Tern</t>
  </si>
  <si>
    <t>A197</t>
  </si>
  <si>
    <t xml:space="preserve">Chlidonias niger </t>
  </si>
  <si>
    <t>Guifette noire</t>
  </si>
  <si>
    <t>Black Tern</t>
  </si>
  <si>
    <t>A179</t>
  </si>
  <si>
    <t xml:space="preserve">Chroicocephalus ridibundus </t>
  </si>
  <si>
    <t>Mouette rieuse</t>
  </si>
  <si>
    <t>Black-headed Gull</t>
  </si>
  <si>
    <t>A190</t>
  </si>
  <si>
    <t xml:space="preserve">Hydroprogne caspia </t>
  </si>
  <si>
    <t>Sterne caspienne</t>
  </si>
  <si>
    <t>Caspian Tern</t>
  </si>
  <si>
    <t>A176</t>
  </si>
  <si>
    <t xml:space="preserve">Ichthyaetus melanocephalus </t>
  </si>
  <si>
    <t>Mouette mélanocéphale</t>
  </si>
  <si>
    <t>Mediterranean Gull</t>
  </si>
  <si>
    <t>A184</t>
  </si>
  <si>
    <t xml:space="preserve">Larus argentatus </t>
  </si>
  <si>
    <t>Goéland argenté</t>
  </si>
  <si>
    <t>European herring Gull</t>
  </si>
  <si>
    <t xml:space="preserve">Larus cachinnans </t>
  </si>
  <si>
    <t>Goéland pontique</t>
  </si>
  <si>
    <t>Caspian Gull</t>
  </si>
  <si>
    <t>A183</t>
  </si>
  <si>
    <t xml:space="preserve">Larus fuscus </t>
  </si>
  <si>
    <t>Goéland brun</t>
  </si>
  <si>
    <t>Lesser Black-backed Gull</t>
  </si>
  <si>
    <t>A187</t>
  </si>
  <si>
    <t xml:space="preserve">Larus marinus </t>
  </si>
  <si>
    <t>Goéland marin</t>
  </si>
  <si>
    <t>Great Black-backed Gull</t>
  </si>
  <si>
    <t>A604</t>
  </si>
  <si>
    <t xml:space="preserve">Larus michahellis </t>
  </si>
  <si>
    <t>Goéland leucophée</t>
  </si>
  <si>
    <t>Yellow-legged Gull</t>
  </si>
  <si>
    <t>A193</t>
  </si>
  <si>
    <t xml:space="preserve">Sterna hirundo </t>
  </si>
  <si>
    <t>Sterne pierregarin</t>
  </si>
  <si>
    <t>Common Tern</t>
  </si>
  <si>
    <t>R, M</t>
  </si>
  <si>
    <t>A195</t>
  </si>
  <si>
    <t xml:space="preserve">Sternula albifrons </t>
  </si>
  <si>
    <t>Sterne naine</t>
  </si>
  <si>
    <t>Little Tern</t>
  </si>
  <si>
    <t>A189</t>
  </si>
  <si>
    <t xml:space="preserve">Gelochelidon nilotica </t>
  </si>
  <si>
    <t>Sterne hansel</t>
  </si>
  <si>
    <t>Gull-billed Tern</t>
  </si>
  <si>
    <t>A863</t>
  </si>
  <si>
    <t xml:space="preserve">Thalasseus sandvicensis </t>
  </si>
  <si>
    <t>Sterne caugek</t>
  </si>
  <si>
    <t>Sandwich Tern</t>
  </si>
  <si>
    <t>A192</t>
  </si>
  <si>
    <t xml:space="preserve">Sterna dougallii </t>
  </si>
  <si>
    <t>Sterne de Dougall</t>
  </si>
  <si>
    <t>Roseate Tern</t>
  </si>
  <si>
    <t>A073</t>
  </si>
  <si>
    <t xml:space="preserve">Milvus migrans </t>
  </si>
  <si>
    <t>Milan noir</t>
  </si>
  <si>
    <t>Black Kite</t>
  </si>
  <si>
    <t>A094</t>
  </si>
  <si>
    <t xml:space="preserve">Pandion haliaetus </t>
  </si>
  <si>
    <t>Balbuzard pêcheur</t>
  </si>
  <si>
    <t>Osprey</t>
  </si>
  <si>
    <t>A229</t>
  </si>
  <si>
    <t xml:space="preserve">Alcedo atthis </t>
  </si>
  <si>
    <t>Martin-pêcheur d'Europe</t>
  </si>
  <si>
    <t>Common Kingfisher</t>
  </si>
  <si>
    <t>A230</t>
  </si>
  <si>
    <t xml:space="preserve">Merops apiaster </t>
  </si>
  <si>
    <t>Guépier d'Europe</t>
  </si>
  <si>
    <t>European Bee-eater</t>
  </si>
  <si>
    <t>AUTRES  OISEAUX  INDIGENES  REMARQUABLES</t>
  </si>
  <si>
    <t>Oiseaux d'interet communautaire mais non considérés comme étant des oiseaux d'eau</t>
  </si>
  <si>
    <t>(au sens de la note Cadre stratégique et lignes directrices Ramsar, version 2022, ann.2, COP14)</t>
  </si>
  <si>
    <t>CODE Natura</t>
  </si>
  <si>
    <t>Noms latins</t>
  </si>
  <si>
    <t>english names</t>
  </si>
  <si>
    <t>Statut de présence sur le site Natura 2000</t>
  </si>
  <si>
    <t>A080</t>
  </si>
  <si>
    <t xml:space="preserve">Circaetus gallicus </t>
  </si>
  <si>
    <t>Circaète Jean-le-Blanc</t>
  </si>
  <si>
    <t>Short-toed Eagle</t>
  </si>
  <si>
    <t>potentiel</t>
  </si>
  <si>
    <t>non</t>
  </si>
  <si>
    <t>A236</t>
  </si>
  <si>
    <t xml:space="preserve">Dryocopus martius </t>
  </si>
  <si>
    <t>Pic noir</t>
  </si>
  <si>
    <t>Black Woodpecker</t>
  </si>
  <si>
    <t>oui</t>
  </si>
  <si>
    <t xml:space="preserve">Elanus caeruleus </t>
  </si>
  <si>
    <t>Elanion blanc</t>
  </si>
  <si>
    <t>Black-Shoudered Kite</t>
  </si>
  <si>
    <t>A338</t>
  </si>
  <si>
    <t xml:space="preserve">Lanius collurio </t>
  </si>
  <si>
    <t>Pie-grièche écorcheur</t>
  </si>
  <si>
    <t>Red-backed Shrike</t>
  </si>
  <si>
    <t>A072</t>
  </si>
  <si>
    <t xml:space="preserve">Pernis apivorus </t>
  </si>
  <si>
    <t>Bondrée apivore</t>
  </si>
  <si>
    <t>European Honey-buzzard</t>
  </si>
  <si>
    <t>A275</t>
  </si>
  <si>
    <t xml:space="preserve">Saxicola rubetra </t>
  </si>
  <si>
    <t>Whinchat</t>
  </si>
  <si>
    <t>A381</t>
  </si>
  <si>
    <t xml:space="preserve">Emberiza schoeniclus </t>
  </si>
  <si>
    <t>Bruant des roseaux</t>
  </si>
  <si>
    <t>Reed Bunting</t>
  </si>
  <si>
    <t>A249</t>
  </si>
  <si>
    <t xml:space="preserve">Riparia riparia </t>
  </si>
  <si>
    <t>Hirondelle de rivage</t>
  </si>
  <si>
    <t>Sand Martin</t>
  </si>
  <si>
    <t>A288</t>
  </si>
  <si>
    <t xml:space="preserve">Cettia cetti  </t>
  </si>
  <si>
    <t>Bouscarle de Cetti</t>
  </si>
  <si>
    <t>Cetti's Warbler</t>
  </si>
  <si>
    <t>A297</t>
  </si>
  <si>
    <t xml:space="preserve">Acrocephalus scirpaceus </t>
  </si>
  <si>
    <t>Rousserolle effarvate</t>
  </si>
  <si>
    <t>Eurasian Reed Warbler</t>
  </si>
  <si>
    <t>A480</t>
  </si>
  <si>
    <t xml:space="preserve">Luscinia svecica </t>
  </si>
  <si>
    <t>Gorge bleue à miroir</t>
  </si>
  <si>
    <t>Bluethroats</t>
  </si>
  <si>
    <t>A295</t>
  </si>
  <si>
    <t xml:space="preserve">Acrocephalus schoenobaenus </t>
  </si>
  <si>
    <t>Phragmite des joncs</t>
  </si>
  <si>
    <t>Sedge Warbler</t>
  </si>
  <si>
    <t>A259</t>
  </si>
  <si>
    <t xml:space="preserve">Anthus spinoletta </t>
  </si>
  <si>
    <t>Pipit spioncelle</t>
  </si>
  <si>
    <t>Water Pipit</t>
  </si>
  <si>
    <t>A099</t>
  </si>
  <si>
    <t xml:space="preserve">Falco subbuteo </t>
  </si>
  <si>
    <t>Faucon hobereau</t>
  </si>
  <si>
    <t>Eurasian Hobby</t>
  </si>
  <si>
    <t>A096</t>
  </si>
  <si>
    <t xml:space="preserve">Falco tinnunculus </t>
  </si>
  <si>
    <t>Faucon crécerelle</t>
  </si>
  <si>
    <t>Common Kestrel</t>
  </si>
  <si>
    <t>A400</t>
  </si>
  <si>
    <t xml:space="preserve">Accipiter gentilis </t>
  </si>
  <si>
    <t>Autour des palombes</t>
  </si>
  <si>
    <t>Northern Goshawk</t>
  </si>
  <si>
    <t>A898</t>
  </si>
  <si>
    <t xml:space="preserve">Accipiter nisus </t>
  </si>
  <si>
    <t>Epervier d'Europe</t>
  </si>
  <si>
    <t>Eurasian Sparrowhawk</t>
  </si>
  <si>
    <t>A082</t>
  </si>
  <si>
    <t xml:space="preserve">Circus cyaneus </t>
  </si>
  <si>
    <t>Busard Saint-Martin</t>
  </si>
  <si>
    <t>Hen Harrier</t>
  </si>
  <si>
    <t>A084</t>
  </si>
  <si>
    <t xml:space="preserve">Circus pygargus </t>
  </si>
  <si>
    <t>Busard cendré</t>
  </si>
  <si>
    <t>Montagu's Harrier</t>
  </si>
  <si>
    <t>A103</t>
  </si>
  <si>
    <t xml:space="preserve">Falco peregrinus </t>
  </si>
  <si>
    <t>Faucon pèlerin</t>
  </si>
  <si>
    <t>Peregrine Falcon</t>
  </si>
  <si>
    <t>OISEAUX NON INDIGENES</t>
  </si>
  <si>
    <t>Oiseaux d'eau EEE ou introduit</t>
  </si>
  <si>
    <t>English names</t>
  </si>
  <si>
    <t>situation</t>
  </si>
  <si>
    <t xml:space="preserve">Branta canadensis </t>
  </si>
  <si>
    <t>Bernache du Canada</t>
  </si>
  <si>
    <t>Canada Goose</t>
  </si>
  <si>
    <t>présent</t>
  </si>
  <si>
    <t xml:space="preserve">Threskiornis aethiopicus </t>
  </si>
  <si>
    <t>Ibis sacré</t>
  </si>
  <si>
    <t>Sacred ibis</t>
  </si>
  <si>
    <t xml:space="preserve">Alopochen aegyptiaca </t>
  </si>
  <si>
    <t>Ouette d'Egypte</t>
  </si>
  <si>
    <t>Egyptian Goose</t>
  </si>
  <si>
    <t>Combattant varié</t>
  </si>
  <si>
    <t>Tarier des prés</t>
  </si>
  <si>
    <t>Cygne noir</t>
  </si>
  <si>
    <t>Grue cendrée</t>
  </si>
  <si>
    <t>Grus grus</t>
  </si>
  <si>
    <t>Common Crane</t>
  </si>
  <si>
    <t>A127</t>
  </si>
  <si>
    <t>Cygnus atratus</t>
  </si>
  <si>
    <t>Black Swan</t>
  </si>
  <si>
    <r>
      <t>REPRODUCTION</t>
    </r>
    <r>
      <rPr>
        <sz val="8"/>
        <color theme="9" tint="-0.249977111117893"/>
        <rFont val="Calibri"/>
        <family val="2"/>
      </rPr>
      <t xml:space="preserve"> (nb. ind.)</t>
    </r>
  </si>
  <si>
    <t>Liste des Oiseaux remarquables dans le site par secteurs. Les statuts sont détaillés dans le formulaire FDR.</t>
  </si>
  <si>
    <t>List of notable Birds in the site, by sector. The status is detailed in the FDR form.</t>
  </si>
  <si>
    <r>
      <t>REPRODUCTION</t>
    </r>
    <r>
      <rPr>
        <sz val="11"/>
        <color rgb="FF0070C0"/>
        <rFont val="Calibri"/>
        <family val="2"/>
      </rPr>
      <t xml:space="preserve"> (nb. ind.)</t>
    </r>
  </si>
  <si>
    <r>
      <t>REPRODUCTION</t>
    </r>
    <r>
      <rPr>
        <sz val="11"/>
        <color rgb="FFFFC000"/>
        <rFont val="Calibri"/>
        <family val="2"/>
      </rPr>
      <t xml:space="preserve"> (nb. ind.)</t>
    </r>
  </si>
  <si>
    <r>
      <rPr>
        <b/>
        <sz val="11"/>
        <color rgb="FF000000"/>
        <rFont val="Calibri"/>
        <family val="2"/>
      </rPr>
      <t>LOIRE des Ponts de Cé à Montsoreau + Thouet</t>
    </r>
    <r>
      <rPr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</rPr>
      <t>sources: FSD en version du 14oct2022 + inventaires WetLands et FLEM avril 2023-sept 2024</t>
    </r>
  </si>
  <si>
    <r>
      <rPr>
        <b/>
        <sz val="11"/>
        <color rgb="FF000000"/>
        <rFont val="Calibri"/>
      </rPr>
      <t xml:space="preserve">LOIRE de Candes à Tours
</t>
    </r>
    <r>
      <rPr>
        <i/>
        <sz val="8"/>
        <color rgb="FF000000"/>
        <rFont val="Calibri"/>
      </rPr>
      <t>source: FSD en version du 02/05/2017 et informations à dire d'experts pour certains groupes + inventaire COLT LPO 2023 et 2024</t>
    </r>
  </si>
  <si>
    <r>
      <rPr>
        <b/>
        <sz val="11"/>
        <color rgb="FF000000"/>
        <rFont val="Calibri"/>
      </rPr>
      <t xml:space="preserve">Basses Vallées de l'Indre et de la Vienne
</t>
    </r>
    <r>
      <rPr>
        <i/>
        <sz val="8"/>
        <color rgb="FF000000"/>
        <rFont val="Calibri"/>
      </rPr>
      <t>source: FSD en version du 02/05/2017 + données brutes LPO 37 / Caudalis / CPIE TVDL</t>
    </r>
  </si>
  <si>
    <t>Somme Hivernage</t>
  </si>
  <si>
    <t>Somme Reproduction</t>
  </si>
  <si>
    <t>Somme Concentration</t>
  </si>
  <si>
    <r>
      <t xml:space="preserve">*Concentration </t>
    </r>
    <r>
      <rPr>
        <sz val="11"/>
        <color rgb="FF000000"/>
        <rFont val="Calibri"/>
      </rPr>
      <t>(espèce non résidente) : Pour les oiseaux, l'espèce utilise le site comme étape ou comme dortoir, lors de la migration ou de la mue, mais ne s'y arrêtant pas longtemps.</t>
    </r>
  </si>
  <si>
    <r>
      <t xml:space="preserve">Projet de site : 
</t>
    </r>
    <r>
      <rPr>
        <b/>
        <sz val="36"/>
        <color rgb="FF000000"/>
        <rFont val="Calibri"/>
        <scheme val="minor"/>
      </rPr>
      <t>Ramsar Loire des confluences</t>
    </r>
  </si>
  <si>
    <r>
      <t xml:space="preserve">Dernière mise à jour   -   </t>
    </r>
    <r>
      <rPr>
        <b/>
        <i/>
        <sz val="16"/>
        <color rgb="FF7030A0"/>
        <rFont val="Calibri"/>
        <family val="2"/>
      </rPr>
      <t>Last update</t>
    </r>
    <r>
      <rPr>
        <b/>
        <i/>
        <sz val="16"/>
        <color rgb="FF000000"/>
        <rFont val="Calibri"/>
        <family val="2"/>
        <charset val="1"/>
      </rPr>
      <t xml:space="preserve">:       </t>
    </r>
    <r>
      <rPr>
        <b/>
        <i/>
        <sz val="16"/>
        <color rgb="FF00B050"/>
        <rFont val="Calibri"/>
        <family val="2"/>
      </rPr>
      <t>30 janvier  2025</t>
    </r>
  </si>
  <si>
    <r>
      <t>HIVERNAGE</t>
    </r>
    <r>
      <rPr>
        <sz val="8"/>
        <color rgb="FF0563C1"/>
        <rFont val="Calibri"/>
        <family val="2"/>
      </rPr>
      <t xml:space="preserve"> (sources : wetlands, FLEM, et avis experts com.pers. LPO 49, 2025)</t>
    </r>
  </si>
  <si>
    <r>
      <t>HIVERNAGE</t>
    </r>
    <r>
      <rPr>
        <sz val="11"/>
        <color rgb="FF000000"/>
        <rFont val="Calibri"/>
        <family val="2"/>
      </rPr>
      <t xml:space="preserve"> </t>
    </r>
    <r>
      <rPr>
        <sz val="8"/>
        <color theme="9" tint="-0.249977111117893"/>
        <rFont val="Calibri"/>
        <family val="2"/>
      </rPr>
      <t>(sources : wetlands et avis expert, com.pers. LPO Centre, 2025)</t>
    </r>
  </si>
  <si>
    <r>
      <t>HIVERNAGE</t>
    </r>
    <r>
      <rPr>
        <sz val="8"/>
        <color rgb="FFFFC000"/>
        <rFont val="Calibri"/>
        <family val="2"/>
      </rPr>
      <t xml:space="preserve"> (sources : wetlands et avis experts com.pers. LPO Centre + CPIE TVDL, 2025)</t>
    </r>
  </si>
  <si>
    <r>
      <rPr>
        <b/>
        <sz val="11"/>
        <color rgb="FF000000"/>
        <rFont val="Calibri"/>
      </rPr>
      <t xml:space="preserve">LOIRE des Ponts de Cé à Montsoreau + Thouet
</t>
    </r>
    <r>
      <rPr>
        <i/>
        <sz val="8"/>
        <color rgb="FF000000"/>
        <rFont val="Calibri"/>
      </rPr>
      <t>sources: FSD en version du 14 oct 2022 + inventaire FLEM avril-sept 2023</t>
    </r>
  </si>
  <si>
    <r>
      <rPr>
        <b/>
        <sz val="11"/>
        <color rgb="FF000000"/>
        <rFont val="Calibri"/>
        <family val="2"/>
      </rPr>
      <t>LOIRE de Candes à Tours</t>
    </r>
    <r>
      <rPr>
        <sz val="11"/>
        <color rgb="FF000000"/>
        <rFont val="Calibri"/>
      </rPr>
      <t xml:space="preserve">
</t>
    </r>
    <r>
      <rPr>
        <i/>
        <sz val="8"/>
        <color rgb="FF000000"/>
        <rFont val="Calibri"/>
      </rPr>
      <t>source: FSD en version du 02/05/2017 et dire d'experts + inventaire COLT LPO 2023</t>
    </r>
  </si>
  <si>
    <r>
      <rPr>
        <b/>
        <sz val="11"/>
        <color rgb="FF000000"/>
        <rFont val="Calibri"/>
      </rPr>
      <t xml:space="preserve">Basses Vallée Vienne + Indre
</t>
    </r>
    <r>
      <rPr>
        <i/>
        <sz val="8"/>
        <color rgb="FF000000"/>
        <rFont val="Calibri"/>
      </rPr>
      <t>source: FSD en version du 02/05/2017 + données brutes LPO 37 + dire d'experts (LPO, CPIE, PNR, 2025)</t>
    </r>
  </si>
  <si>
    <r>
      <rPr>
        <b/>
        <sz val="11"/>
        <color rgb="FF000000"/>
        <rFont val="Calibri"/>
        <family val="2"/>
      </rPr>
      <t>LOIRE des Ponts de Cé à Montsoreau + Thouet</t>
    </r>
    <r>
      <rPr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</rPr>
      <t>sources: FSD en version du 14 oct 2022 + inventaire FLEM avril-sept 2023 + avis d'experts (2025)</t>
    </r>
  </si>
  <si>
    <r>
      <rPr>
        <b/>
        <sz val="11"/>
        <color rgb="FF000000"/>
        <rFont val="Calibri"/>
      </rPr>
      <t xml:space="preserve">LOIRE de Candes à Tours
</t>
    </r>
    <r>
      <rPr>
        <i/>
        <sz val="8"/>
        <color rgb="FF000000"/>
        <rFont val="Calibri"/>
      </rPr>
      <t>source: FSD en version du 02/05/2017 + dire d'experts + inventaire COLT LPO 2023-24</t>
    </r>
  </si>
  <si>
    <r>
      <rPr>
        <b/>
        <sz val="11"/>
        <color rgb="FF000000"/>
        <rFont val="Calibri"/>
      </rPr>
      <t xml:space="preserve">Basses Vallée Vienne + Indre
</t>
    </r>
    <r>
      <rPr>
        <i/>
        <sz val="8"/>
        <color rgb="FF000000"/>
        <rFont val="Calibri"/>
      </rPr>
      <t>source: FSD en version du 02/05/2017 + diure d'experts (LPO 37 + CPIE + PNR)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</si>
</sst>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i/>
      <sz val="8"/>
      <color rgb="FF000000"/>
      <name val="Calibri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</font>
    <font>
      <b/>
      <i/>
      <sz val="11"/>
      <name val="Calibri"/>
      <family val="2"/>
      <scheme val="minor"/>
    </font>
    <font>
      <b/>
      <i/>
      <sz val="11"/>
      <color rgb="FF000000"/>
      <name val="Calibri"/>
    </font>
    <font>
      <sz val="48"/>
      <color rgb="FF000000"/>
      <name val="Calibri"/>
      <scheme val="minor"/>
    </font>
    <font>
      <b/>
      <i/>
      <sz val="11"/>
      <color rgb="FF000000"/>
      <name val="Calibri"/>
      <family val="2"/>
    </font>
    <font>
      <u val="double"/>
      <sz val="11"/>
      <name val="Calibri"/>
      <family val="2"/>
    </font>
    <font>
      <u val="double"/>
      <sz val="11"/>
      <color rgb="FF000000"/>
      <name val="Calibri"/>
      <family val="2"/>
    </font>
    <font>
      <sz val="9"/>
      <name val="Calibri"/>
      <family val="2"/>
      <scheme val="minor"/>
    </font>
    <font>
      <i/>
      <u/>
      <sz val="11"/>
      <color theme="4"/>
      <name val="Calibri"/>
      <family val="2"/>
      <scheme val="minor"/>
    </font>
    <font>
      <i/>
      <u/>
      <sz val="11"/>
      <color theme="4"/>
      <name val="Calibri"/>
      <family val="2"/>
    </font>
    <font>
      <sz val="9"/>
      <color rgb="FF000000"/>
      <name val="Calibri"/>
      <family val="2"/>
      <scheme val="minor"/>
    </font>
    <font>
      <i/>
      <sz val="11"/>
      <name val="Calibri"/>
      <family val="2"/>
    </font>
    <font>
      <sz val="9"/>
      <name val="Calibri"/>
      <family val="2"/>
    </font>
    <font>
      <sz val="36"/>
      <color rgb="FF000000"/>
      <name val="Calibri"/>
      <scheme val="minor"/>
    </font>
    <font>
      <b/>
      <sz val="36"/>
      <color rgb="FF000000"/>
      <name val="Calibri"/>
      <scheme val="minor"/>
    </font>
    <font>
      <i/>
      <sz val="18"/>
      <color rgb="FF000000"/>
      <name val="Calibri"/>
      <family val="2"/>
      <charset val="1"/>
    </font>
    <font>
      <sz val="48"/>
      <color rgb="FF000000"/>
      <name val="Calibri"/>
    </font>
    <font>
      <sz val="11"/>
      <color rgb="FF242424"/>
      <name val="Aptos Narrow"/>
      <charset val="1"/>
    </font>
    <font>
      <b/>
      <i/>
      <sz val="11"/>
      <color rgb="FF242424"/>
      <name val="Aptos Narrow"/>
      <charset val="1"/>
    </font>
    <font>
      <i/>
      <sz val="11"/>
      <color rgb="FF000000"/>
      <name val="Calibri"/>
      <charset val="1"/>
    </font>
    <font>
      <i/>
      <sz val="11"/>
      <color rgb="FF242424"/>
      <name val="Aptos Narrow"/>
      <charset val="1"/>
    </font>
    <font>
      <b/>
      <i/>
      <sz val="11"/>
      <name val="Calibri"/>
      <family val="2"/>
    </font>
    <font>
      <b/>
      <sz val="11"/>
      <color theme="4"/>
      <name val="Calibri"/>
      <family val="2"/>
    </font>
    <font>
      <sz val="8"/>
      <color theme="9" tint="-0.249977111117893"/>
      <name val="Calibri"/>
      <family val="2"/>
    </font>
    <font>
      <sz val="8"/>
      <color rgb="FFFFC000"/>
      <name val="Calibri"/>
      <family val="2"/>
    </font>
    <font>
      <sz val="11"/>
      <color rgb="FF0070C0"/>
      <name val="Calibri"/>
      <family val="2"/>
    </font>
    <font>
      <sz val="11"/>
      <color rgb="FFFFC000"/>
      <name val="Calibri"/>
      <family val="2"/>
    </font>
    <font>
      <sz val="8"/>
      <color rgb="FF0563C1"/>
      <name val="Calibri"/>
      <family val="2"/>
    </font>
    <font>
      <i/>
      <u/>
      <sz val="11"/>
      <color theme="10"/>
      <name val="Calibri"/>
      <family val="2"/>
      <scheme val="minor"/>
    </font>
    <font>
      <i/>
      <sz val="12"/>
      <color rgb="FF7030A0"/>
      <name val="Calibri"/>
      <family val="2"/>
    </font>
    <font>
      <b/>
      <i/>
      <sz val="16"/>
      <color rgb="FF000000"/>
      <name val="Calibri"/>
      <family val="2"/>
      <charset val="1"/>
    </font>
    <font>
      <b/>
      <i/>
      <sz val="16"/>
      <color rgb="FF7030A0"/>
      <name val="Calibri"/>
      <family val="2"/>
    </font>
    <font>
      <i/>
      <sz val="11"/>
      <name val="Calibri"/>
      <family val="2"/>
      <scheme val="minor"/>
    </font>
    <font>
      <b/>
      <i/>
      <sz val="16"/>
      <color rgb="FF00B050"/>
      <name val="Calibri"/>
      <family val="2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0" fillId="8" borderId="1" applyNumberFormat="0" applyAlignment="0" applyProtection="0"/>
    <xf numFmtId="0" fontId="1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2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9" fillId="0" borderId="0" xfId="0" applyFont="1"/>
    <xf numFmtId="0" fontId="32" fillId="0" borderId="0" xfId="0" applyFont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0" fontId="19" fillId="0" borderId="16" xfId="0" applyFont="1" applyBorder="1" applyAlignment="1">
      <alignment horizontal="center" vertical="top"/>
    </xf>
    <xf numFmtId="0" fontId="19" fillId="0" borderId="18" xfId="0" applyFont="1" applyBorder="1" applyAlignment="1">
      <alignment horizontal="center" vertical="top" wrapText="1"/>
    </xf>
    <xf numFmtId="0" fontId="17" fillId="11" borderId="15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0" fillId="11" borderId="26" xfId="0" applyFont="1" applyFill="1" applyBorder="1" applyAlignment="1">
      <alignment horizontal="center" vertical="center" wrapText="1"/>
    </xf>
    <xf numFmtId="0" fontId="20" fillId="11" borderId="2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center"/>
    </xf>
    <xf numFmtId="0" fontId="4" fillId="7" borderId="31" xfId="0" applyFont="1" applyFill="1" applyBorder="1" applyAlignment="1">
      <alignment horizontal="center"/>
    </xf>
    <xf numFmtId="0" fontId="4" fillId="7" borderId="3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4" fillId="9" borderId="31" xfId="0" applyFont="1" applyFill="1" applyBorder="1" applyAlignment="1">
      <alignment horizontal="center"/>
    </xf>
    <xf numFmtId="0" fontId="4" fillId="9" borderId="32" xfId="0" applyFont="1" applyFill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1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 wrapText="1"/>
    </xf>
    <xf numFmtId="0" fontId="22" fillId="0" borderId="42" xfId="1" applyFont="1" applyBorder="1" applyAlignment="1">
      <alignment horizontal="center" vertical="center" wrapText="1"/>
    </xf>
    <xf numFmtId="0" fontId="41" fillId="0" borderId="43" xfId="3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20" fillId="11" borderId="37" xfId="0" applyFont="1" applyFill="1" applyBorder="1" applyAlignment="1">
      <alignment horizontal="center" vertical="center" wrapText="1"/>
    </xf>
    <xf numFmtId="0" fontId="20" fillId="11" borderId="38" xfId="1" applyFont="1" applyFill="1" applyBorder="1" applyAlignment="1">
      <alignment horizontal="center" vertical="center"/>
    </xf>
    <xf numFmtId="0" fontId="20" fillId="11" borderId="38" xfId="0" applyFont="1" applyFill="1" applyBorder="1" applyAlignment="1">
      <alignment horizontal="center" vertical="center" wrapText="1"/>
    </xf>
    <xf numFmtId="0" fontId="23" fillId="11" borderId="38" xfId="0" applyFont="1" applyFill="1" applyBorder="1" applyAlignment="1">
      <alignment horizontal="center" vertical="center" wrapText="1"/>
    </xf>
    <xf numFmtId="0" fontId="20" fillId="11" borderId="39" xfId="0" applyFont="1" applyFill="1" applyBorder="1" applyAlignment="1">
      <alignment horizontal="center" vertical="center" wrapText="1"/>
    </xf>
    <xf numFmtId="0" fontId="20" fillId="11" borderId="40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vertical="center"/>
    </xf>
    <xf numFmtId="0" fontId="31" fillId="12" borderId="0" xfId="0" applyFont="1" applyFill="1"/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45" fillId="6" borderId="14" xfId="0" applyFont="1" applyFill="1" applyBorder="1" applyAlignment="1">
      <alignment horizontal="center" vertical="center" wrapText="1"/>
    </xf>
    <xf numFmtId="0" fontId="45" fillId="6" borderId="15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45" fillId="7" borderId="14" xfId="0" applyFont="1" applyFill="1" applyBorder="1" applyAlignment="1">
      <alignment horizontal="center" vertical="center" wrapText="1"/>
    </xf>
    <xf numFmtId="0" fontId="45" fillId="7" borderId="15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0" fontId="30" fillId="12" borderId="0" xfId="0" applyFont="1" applyFill="1"/>
    <xf numFmtId="0" fontId="2" fillId="3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6" xfId="2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8" fillId="0" borderId="38" xfId="2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20" fillId="11" borderId="25" xfId="0" applyFont="1" applyFill="1" applyBorder="1" applyAlignment="1">
      <alignment horizontal="center" vertical="center" wrapText="1"/>
    </xf>
    <xf numFmtId="0" fontId="20" fillId="11" borderId="2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24" fillId="13" borderId="9" xfId="0" applyFont="1" applyFill="1" applyBorder="1" applyAlignment="1">
      <alignment horizontal="center" vertical="center" wrapText="1"/>
    </xf>
    <xf numFmtId="0" fontId="15" fillId="13" borderId="11" xfId="2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1" fillId="0" borderId="49" xfId="1" applyFont="1" applyFill="1" applyBorder="1" applyAlignment="1">
      <alignment horizontal="center" vertical="center" wrapText="1"/>
    </xf>
    <xf numFmtId="0" fontId="8" fillId="0" borderId="47" xfId="1" applyFont="1" applyFill="1" applyBorder="1" applyAlignment="1">
      <alignment horizontal="center" vertical="center" wrapText="1"/>
    </xf>
    <xf numFmtId="0" fontId="8" fillId="0" borderId="49" xfId="1" applyFont="1" applyFill="1" applyBorder="1" applyAlignment="1">
      <alignment horizontal="center" vertical="center" wrapText="1"/>
    </xf>
    <xf numFmtId="0" fontId="20" fillId="11" borderId="48" xfId="0" applyFont="1" applyFill="1" applyBorder="1" applyAlignment="1">
      <alignment horizontal="center" vertical="center" wrapText="1"/>
    </xf>
    <xf numFmtId="0" fontId="20" fillId="11" borderId="34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21" fillId="0" borderId="43" xfId="1" applyFont="1" applyFill="1" applyBorder="1" applyAlignment="1">
      <alignment horizontal="center" vertical="center" wrapText="1"/>
    </xf>
    <xf numFmtId="0" fontId="8" fillId="0" borderId="43" xfId="1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/>
    </xf>
    <xf numFmtId="0" fontId="4" fillId="4" borderId="46" xfId="0" applyFont="1" applyFill="1" applyBorder="1" applyAlignment="1">
      <alignment horizontal="center" vertical="center"/>
    </xf>
    <xf numFmtId="0" fontId="33" fillId="12" borderId="0" xfId="0" applyFont="1" applyFill="1" applyAlignment="1">
      <alignment horizontal="left"/>
    </xf>
    <xf numFmtId="0" fontId="8" fillId="10" borderId="2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/>
    </xf>
    <xf numFmtId="0" fontId="4" fillId="7" borderId="28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/>
    </xf>
    <xf numFmtId="0" fontId="8" fillId="10" borderId="29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0" borderId="43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1" fillId="0" borderId="55" xfId="3" applyFont="1" applyFill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25" fillId="0" borderId="38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/>
    </xf>
    <xf numFmtId="0" fontId="21" fillId="0" borderId="41" xfId="1" applyFont="1" applyFill="1" applyBorder="1" applyAlignment="1">
      <alignment horizontal="center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41" xfId="1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4" fillId="7" borderId="36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7" borderId="5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8" fillId="10" borderId="24" xfId="0" applyFont="1" applyFill="1" applyBorder="1" applyAlignment="1">
      <alignment horizontal="center"/>
    </xf>
    <xf numFmtId="0" fontId="18" fillId="0" borderId="2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25" fillId="0" borderId="54" xfId="0" applyFont="1" applyBorder="1" applyAlignment="1">
      <alignment horizontal="center"/>
    </xf>
    <xf numFmtId="0" fontId="25" fillId="0" borderId="45" xfId="0" applyFont="1" applyBorder="1" applyAlignment="1">
      <alignment horizontal="center"/>
    </xf>
    <xf numFmtId="0" fontId="25" fillId="0" borderId="56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0" fontId="3" fillId="5" borderId="33" xfId="0" applyFont="1" applyFill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2" fillId="4" borderId="5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1" fillId="12" borderId="0" xfId="0" applyFont="1" applyFill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47" fillId="5" borderId="57" xfId="0" applyFont="1" applyFill="1" applyBorder="1" applyAlignment="1">
      <alignment horizontal="center" vertical="center"/>
    </xf>
    <xf numFmtId="0" fontId="47" fillId="5" borderId="58" xfId="0" applyFont="1" applyFill="1" applyBorder="1" applyAlignment="1">
      <alignment horizontal="center" vertical="center"/>
    </xf>
    <xf numFmtId="0" fontId="47" fillId="5" borderId="59" xfId="0" applyFont="1" applyFill="1" applyBorder="1" applyAlignment="1">
      <alignment horizontal="center" vertical="center"/>
    </xf>
    <xf numFmtId="0" fontId="35" fillId="5" borderId="16" xfId="0" applyFont="1" applyFill="1" applyBorder="1" applyAlignment="1">
      <alignment horizontal="center" vertical="center" wrapText="1"/>
    </xf>
  </cellXfs>
  <cellStyles count="4">
    <cellStyle name="Hyperlink" xfId="1" xr:uid="{00000000-0005-0000-0000-000000000000}"/>
    <cellStyle name="Lien hypertexte" xfId="3" builtinId="8"/>
    <cellStyle name="Normal" xfId="0" builtinId="0"/>
    <cellStyle name="Sortie" xfId="2" builtinId="21"/>
  </cellStyles>
  <dxfs count="0"/>
  <tableStyles count="0" defaultTableStyle="TableStyleMedium2" defaultPivotStyle="PivotStyleMedium9"/>
  <colors>
    <mruColors>
      <color rgb="FF0563C1"/>
      <color rgb="FF0563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0</xdr:row>
      <xdr:rowOff>38100</xdr:rowOff>
    </xdr:from>
    <xdr:to>
      <xdr:col>2</xdr:col>
      <xdr:colOff>53340</xdr:colOff>
      <xdr:row>0</xdr:row>
      <xdr:rowOff>1272540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1BA90D-94CA-4FE0-8A6C-75F287CAE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38100"/>
          <a:ext cx="1152525" cy="12382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inpn.mnhn.fr/espece/cd_nom/2741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://inpn.mnhn.fr/espece/cd_nom/2506" TargetMode="External"/><Relationship Id="rId42" Type="http://schemas.openxmlformats.org/officeDocument/2006/relationships/hyperlink" Target="http://inpn.mnhn.fr/espece/cd_nom/2938" TargetMode="External"/><Relationship Id="rId47" Type="http://schemas.openxmlformats.org/officeDocument/2006/relationships/hyperlink" Target="http://inpn.mnhn.fr/espece/cd_nom/3120" TargetMode="External"/><Relationship Id="rId63" Type="http://schemas.openxmlformats.org/officeDocument/2006/relationships/hyperlink" Target="http://inpn.mnhn.fr/espece/cd_nom/3311" TargetMode="External"/><Relationship Id="rId68" Type="http://schemas.openxmlformats.org/officeDocument/2006/relationships/hyperlink" Target="https://inpn.mnhn.fr/espece/cd_nom/2818" TargetMode="External"/><Relationship Id="rId84" Type="http://schemas.openxmlformats.org/officeDocument/2006/relationships/hyperlink" Target="https://inpn.mnhn.fr/espece/cd_nom/3206" TargetMode="External"/><Relationship Id="rId89" Type="http://schemas.openxmlformats.org/officeDocument/2006/relationships/hyperlink" Target="https://inpn.mnhn.fr/espece/cd_nom/3142" TargetMode="External"/><Relationship Id="rId112" Type="http://schemas.openxmlformats.org/officeDocument/2006/relationships/hyperlink" Target="https://inpn.mnhn.fr/espece/cd_nom/4187" TargetMode="External"/><Relationship Id="rId16" Type="http://schemas.openxmlformats.org/officeDocument/2006/relationships/hyperlink" Target="http://inpn.mnhn.fr/espece/cd_nom/2440" TargetMode="External"/><Relationship Id="rId107" Type="http://schemas.openxmlformats.org/officeDocument/2006/relationships/hyperlink" Target="https://inpn.mnhn.fr/espece/cd_nom/4669" TargetMode="External"/><Relationship Id="rId11" Type="http://schemas.openxmlformats.org/officeDocument/2006/relationships/hyperlink" Target="http://inpn.mnhn.fr/espece/cd_nom/3367" TargetMode="External"/><Relationship Id="rId32" Type="http://schemas.openxmlformats.org/officeDocument/2006/relationships/hyperlink" Target="http://inpn.mnhn.fr/espece/cd_nom/1973" TargetMode="External"/><Relationship Id="rId37" Type="http://schemas.openxmlformats.org/officeDocument/2006/relationships/hyperlink" Target="http://inpn.mnhn.fr/espece/cd_nom/199312" TargetMode="External"/><Relationship Id="rId53" Type="http://schemas.openxmlformats.org/officeDocument/2006/relationships/hyperlink" Target="http://inpn.mnhn.fr/espece/cd_nom/2571" TargetMode="External"/><Relationship Id="rId58" Type="http://schemas.openxmlformats.org/officeDocument/2006/relationships/hyperlink" Target="http://inpn.mnhn.fr/espece/cd_nom/2616" TargetMode="External"/><Relationship Id="rId74" Type="http://schemas.openxmlformats.org/officeDocument/2006/relationships/hyperlink" Target="https://inpn.mnhn.fr/espece/cd_nom/2747" TargetMode="External"/><Relationship Id="rId79" Type="http://schemas.openxmlformats.org/officeDocument/2006/relationships/hyperlink" Target="https://inpn.mnhn.fr/espece/cd_nom/3140" TargetMode="External"/><Relationship Id="rId102" Type="http://schemas.openxmlformats.org/officeDocument/2006/relationships/hyperlink" Target="https://inpn.mnhn.fr/espece/cd_nom/3364" TargetMode="External"/><Relationship Id="rId5" Type="http://schemas.openxmlformats.org/officeDocument/2006/relationships/hyperlink" Target="https://inpn.mnhn.fr/espece/cd_nom/4049" TargetMode="External"/><Relationship Id="rId90" Type="http://schemas.openxmlformats.org/officeDocument/2006/relationships/hyperlink" Target="https://inpn.mnhn.fr/espece/cd_nom/2591" TargetMode="External"/><Relationship Id="rId95" Type="http://schemas.openxmlformats.org/officeDocument/2006/relationships/hyperlink" Target="https://inpn.mnhn.fr/espece/cd_nom/2715" TargetMode="External"/><Relationship Id="rId22" Type="http://schemas.openxmlformats.org/officeDocument/2006/relationships/hyperlink" Target="http://inpn.mnhn.fr/espece/cd_nom/2508" TargetMode="External"/><Relationship Id="rId27" Type="http://schemas.openxmlformats.org/officeDocument/2006/relationships/hyperlink" Target="http://inpn.mnhn.fr/espece/cd_nom/2767" TargetMode="External"/><Relationship Id="rId43" Type="http://schemas.openxmlformats.org/officeDocument/2006/relationships/hyperlink" Target="http://inpn.mnhn.fr/espece/cd_nom/3059" TargetMode="External"/><Relationship Id="rId48" Type="http://schemas.openxmlformats.org/officeDocument/2006/relationships/hyperlink" Target="http://inpn.mnhn.fr/espece/cd_nom/3161" TargetMode="External"/><Relationship Id="rId64" Type="http://schemas.openxmlformats.org/officeDocument/2006/relationships/hyperlink" Target="https://inpn.mnhn.fr/espece/cd_nom/2603" TargetMode="External"/><Relationship Id="rId69" Type="http://schemas.openxmlformats.org/officeDocument/2006/relationships/hyperlink" Target="https://inpn.mnhn.fr/espece/cd_nom/3106" TargetMode="External"/><Relationship Id="rId113" Type="http://schemas.openxmlformats.org/officeDocument/2006/relationships/hyperlink" Target="https://inpn.mnhn.fr/espece/cd_nom/3733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https://inpn.mnhn.fr/espece/cd_nom/2901" TargetMode="External"/><Relationship Id="rId85" Type="http://schemas.openxmlformats.org/officeDocument/2006/relationships/hyperlink" Target="https://inpn.mnhn.fr/espece/cd_nom/3226" TargetMode="External"/><Relationship Id="rId12" Type="http://schemas.openxmlformats.org/officeDocument/2006/relationships/hyperlink" Target="http://inpn.mnhn.fr/espece/cd_nom/3371" TargetMode="External"/><Relationship Id="rId17" Type="http://schemas.openxmlformats.org/officeDocument/2006/relationships/hyperlink" Target="http://inpn.mnhn.fr/espece/cd_nom/2486" TargetMode="External"/><Relationship Id="rId33" Type="http://schemas.openxmlformats.org/officeDocument/2006/relationships/hyperlink" Target="http://inpn.mnhn.fr/espece/cd_nom/1975" TargetMode="External"/><Relationship Id="rId38" Type="http://schemas.openxmlformats.org/officeDocument/2006/relationships/hyperlink" Target="http://inpn.mnhn.fr/espece/cd_nom/2840" TargetMode="External"/><Relationship Id="rId59" Type="http://schemas.openxmlformats.org/officeDocument/2006/relationships/hyperlink" Target="http://inpn.mnhn.fr/espece/cd_nom/3272" TargetMode="External"/><Relationship Id="rId103" Type="http://schemas.openxmlformats.org/officeDocument/2006/relationships/hyperlink" Target="https://inpn.mnhn.fr/espece/cd_nom/2679" TargetMode="External"/><Relationship Id="rId108" Type="http://schemas.openxmlformats.org/officeDocument/2006/relationships/hyperlink" Target="https://inpn.mnhn.fr/espece/cd_nom/3688" TargetMode="External"/><Relationship Id="rId54" Type="http://schemas.openxmlformats.org/officeDocument/2006/relationships/hyperlink" Target="http://inpn.mnhn.fr/espece/cd_nom/2576" TargetMode="External"/><Relationship Id="rId70" Type="http://schemas.openxmlformats.org/officeDocument/2006/relationships/hyperlink" Target="https://inpn.mnhn.fr/espece/cd_nom/2522" TargetMode="External"/><Relationship Id="rId75" Type="http://schemas.openxmlformats.org/officeDocument/2006/relationships/hyperlink" Target="https://inpn.mnhn.fr/espece/cd_nom/2687" TargetMode="External"/><Relationship Id="rId91" Type="http://schemas.openxmlformats.org/officeDocument/2006/relationships/hyperlink" Target="https://inpn.mnhn.fr/espece/cd_nom/3181" TargetMode="External"/><Relationship Id="rId96" Type="http://schemas.openxmlformats.org/officeDocument/2006/relationships/hyperlink" Target="https://inpn.mnhn.fr/espece/cd_nom/2709" TargetMode="External"/><Relationship Id="rId1" Type="http://schemas.openxmlformats.org/officeDocument/2006/relationships/hyperlink" Target="http://inpn.mnhn.fr/espece/cd_nom/3608" TargetMode="External"/><Relationship Id="rId6" Type="http://schemas.openxmlformats.org/officeDocument/2006/relationships/hyperlink" Target="https://inpn.mnhn.fr/espece/cd_nom/2836" TargetMode="External"/><Relationship Id="rId23" Type="http://schemas.openxmlformats.org/officeDocument/2006/relationships/hyperlink" Target="http://inpn.mnhn.fr/espece/cd_nom/2517" TargetMode="External"/><Relationship Id="rId28" Type="http://schemas.openxmlformats.org/officeDocument/2006/relationships/hyperlink" Target="http://inpn.mnhn.fr/espece/cd_nom/1950" TargetMode="External"/><Relationship Id="rId49" Type="http://schemas.openxmlformats.org/officeDocument/2006/relationships/hyperlink" Target="http://inpn.mnhn.fr/espece/cd_nom/3187" TargetMode="External"/><Relationship Id="rId114" Type="http://schemas.openxmlformats.org/officeDocument/2006/relationships/hyperlink" Target="https://inpn.mnhn.fr/espece/cd_nom/3582" TargetMode="External"/><Relationship Id="rId10" Type="http://schemas.openxmlformats.org/officeDocument/2006/relationships/hyperlink" Target="http://inpn.mnhn.fr/espece/cd_nom/3350" TargetMode="External"/><Relationship Id="rId31" Type="http://schemas.openxmlformats.org/officeDocument/2006/relationships/hyperlink" Target="http://inpn.mnhn.fr/espece/cd_nom/1966" TargetMode="External"/><Relationship Id="rId44" Type="http://schemas.openxmlformats.org/officeDocument/2006/relationships/hyperlink" Target="http://inpn.mnhn.fr/espece/cd_nom/3070" TargetMode="External"/><Relationship Id="rId52" Type="http://schemas.openxmlformats.org/officeDocument/2006/relationships/hyperlink" Target="http://inpn.mnhn.fr/espece/cd_nom/2563" TargetMode="External"/><Relationship Id="rId60" Type="http://schemas.openxmlformats.org/officeDocument/2006/relationships/hyperlink" Target="http://inpn.mnhn.fr/espece/cd_nom/3283" TargetMode="External"/><Relationship Id="rId65" Type="http://schemas.openxmlformats.org/officeDocument/2006/relationships/hyperlink" Target="https://inpn.mnhn.fr/espece/cd_nom/2514" TargetMode="External"/><Relationship Id="rId73" Type="http://schemas.openxmlformats.org/officeDocument/2006/relationships/hyperlink" Target="https://inpn.mnhn.fr/espece/cd_nom/3289" TargetMode="External"/><Relationship Id="rId78" Type="http://schemas.openxmlformats.org/officeDocument/2006/relationships/hyperlink" Target="http://inpn.mnhn.fr/espece/cd_nom/3192" TargetMode="External"/><Relationship Id="rId81" Type="http://schemas.openxmlformats.org/officeDocument/2006/relationships/hyperlink" Target="https://inpn.mnhn.fr/espece/cd_nom/3210" TargetMode="External"/><Relationship Id="rId86" Type="http://schemas.openxmlformats.org/officeDocument/2006/relationships/hyperlink" Target="https://inpn.mnhn.fr/espece/cd_nom/2911" TargetMode="External"/><Relationship Id="rId94" Type="http://schemas.openxmlformats.org/officeDocument/2006/relationships/hyperlink" Target="https://inpn.mnhn.fr/espece/cd_nom/3243" TargetMode="External"/><Relationship Id="rId99" Type="http://schemas.openxmlformats.org/officeDocument/2006/relationships/hyperlink" Target="https://inpn.mnhn.fr/espece/cd_nom/3036" TargetMode="External"/><Relationship Id="rId101" Type="http://schemas.openxmlformats.org/officeDocument/2006/relationships/hyperlink" Target="https://inpn.mnhn.fr/espece/cd_nom/3362" TargetMode="External"/><Relationship Id="rId4" Type="http://schemas.openxmlformats.org/officeDocument/2006/relationships/hyperlink" Target="http://inpn.mnhn.fr/espece/cd_nom/2873" TargetMode="External"/><Relationship Id="rId9" Type="http://schemas.openxmlformats.org/officeDocument/2006/relationships/hyperlink" Target="http://inpn.mnhn.fr/espece/cd_nom/3343" TargetMode="External"/><Relationship Id="rId13" Type="http://schemas.openxmlformats.org/officeDocument/2006/relationships/hyperlink" Target="http://inpn.mnhn.fr/espece/cd_nom/3571" TargetMode="External"/><Relationship Id="rId18" Type="http://schemas.openxmlformats.org/officeDocument/2006/relationships/hyperlink" Target="http://inpn.mnhn.fr/espece/cd_nom/2489" TargetMode="External"/><Relationship Id="rId39" Type="http://schemas.openxmlformats.org/officeDocument/2006/relationships/hyperlink" Target="http://inpn.mnhn.fr/espece/cd_nom/2881" TargetMode="External"/><Relationship Id="rId109" Type="http://schemas.openxmlformats.org/officeDocument/2006/relationships/hyperlink" Target="https://inpn.mnhn.fr/espece/cd_nom/4151" TargetMode="External"/><Relationship Id="rId34" Type="http://schemas.openxmlformats.org/officeDocument/2006/relationships/hyperlink" Target="http://inpn.mnhn.fr/espece/cd_nom/1970" TargetMode="External"/><Relationship Id="rId50" Type="http://schemas.openxmlformats.org/officeDocument/2006/relationships/hyperlink" Target="http://inpn.mnhn.fr/espece/cd_nom/2534" TargetMode="External"/><Relationship Id="rId55" Type="http://schemas.openxmlformats.org/officeDocument/2006/relationships/hyperlink" Target="http://inpn.mnhn.fr/espece/cd_nom/2586" TargetMode="External"/><Relationship Id="rId76" Type="http://schemas.openxmlformats.org/officeDocument/2006/relationships/hyperlink" Target="https://inpn.mnhn.fr/espece/cd_nom/459626" TargetMode="External"/><Relationship Id="rId97" Type="http://schemas.openxmlformats.org/officeDocument/2006/relationships/hyperlink" Target="https://inpn.mnhn.fr/espece/cd_nom/2808" TargetMode="External"/><Relationship Id="rId104" Type="http://schemas.openxmlformats.org/officeDocument/2006/relationships/hyperlink" Target="https://inpn.mnhn.fr/espece/cd_nom/2669" TargetMode="External"/><Relationship Id="rId7" Type="http://schemas.openxmlformats.org/officeDocument/2006/relationships/hyperlink" Target="http://inpn.mnhn.fr/espece/cd_nom/199374" TargetMode="External"/><Relationship Id="rId71" Type="http://schemas.openxmlformats.org/officeDocument/2006/relationships/hyperlink" Target="https://inpn.mnhn.fr/espece/cd_nom/3165" TargetMode="External"/><Relationship Id="rId92" Type="http://schemas.openxmlformats.org/officeDocument/2006/relationships/hyperlink" Target="https://inpn.mnhn.fr/espece/cd_nom/2538" TargetMode="External"/><Relationship Id="rId2" Type="http://schemas.openxmlformats.org/officeDocument/2006/relationships/hyperlink" Target="http://inpn.mnhn.fr/espece/cd_nom/3807" TargetMode="External"/><Relationship Id="rId29" Type="http://schemas.openxmlformats.org/officeDocument/2006/relationships/hyperlink" Target="http://inpn.mnhn.fr/espece/cd_nom/1956" TargetMode="External"/><Relationship Id="rId24" Type="http://schemas.openxmlformats.org/officeDocument/2006/relationships/hyperlink" Target="http://inpn.mnhn.fr/espece/cd_nom/2530" TargetMode="External"/><Relationship Id="rId40" Type="http://schemas.openxmlformats.org/officeDocument/2006/relationships/hyperlink" Target="http://inpn.mnhn.fr/espece/cd_nom/2887" TargetMode="External"/><Relationship Id="rId45" Type="http://schemas.openxmlformats.org/officeDocument/2006/relationships/hyperlink" Target="http://inpn.mnhn.fr/espece/cd_nom/3112" TargetMode="External"/><Relationship Id="rId66" Type="http://schemas.openxmlformats.org/officeDocument/2006/relationships/hyperlink" Target="https://inpn.mnhn.fr/espece/cd_nom/2568" TargetMode="External"/><Relationship Id="rId87" Type="http://schemas.openxmlformats.org/officeDocument/2006/relationships/hyperlink" Target="http://inpn.mnhn.fr/espece/cd_nom/2481" TargetMode="External"/><Relationship Id="rId110" Type="http://schemas.openxmlformats.org/officeDocument/2006/relationships/hyperlink" Target="https://inpn.mnhn.fr/espece/cd_nom/4195" TargetMode="External"/><Relationship Id="rId115" Type="http://schemas.openxmlformats.org/officeDocument/2006/relationships/hyperlink" Target="https://inpn.mnhn.fr/espece/cd_nom/3076" TargetMode="External"/><Relationship Id="rId61" Type="http://schemas.openxmlformats.org/officeDocument/2006/relationships/hyperlink" Target="http://inpn.mnhn.fr/espece/cd_nom/3297" TargetMode="External"/><Relationship Id="rId82" Type="http://schemas.openxmlformats.org/officeDocument/2006/relationships/hyperlink" Target="https://inpn.mnhn.fr/espece/cd_nom/828816" TargetMode="External"/><Relationship Id="rId19" Type="http://schemas.openxmlformats.org/officeDocument/2006/relationships/hyperlink" Target="http://inpn.mnhn.fr/espece/cd_nom/2497" TargetMode="External"/><Relationship Id="rId14" Type="http://schemas.openxmlformats.org/officeDocument/2006/relationships/hyperlink" Target="http://inpn.mnhn.fr/espece/cd_nom/977" TargetMode="External"/><Relationship Id="rId30" Type="http://schemas.openxmlformats.org/officeDocument/2006/relationships/hyperlink" Target="http://inpn.mnhn.fr/espece/cd_nom/1958" TargetMode="External"/><Relationship Id="rId35" Type="http://schemas.openxmlformats.org/officeDocument/2006/relationships/hyperlink" Target="http://inpn.mnhn.fr/espece/cd_nom/1991" TargetMode="External"/><Relationship Id="rId56" Type="http://schemas.openxmlformats.org/officeDocument/2006/relationships/hyperlink" Target="http://inpn.mnhn.fr/espece/cd_nom/2594" TargetMode="External"/><Relationship Id="rId77" Type="http://schemas.openxmlformats.org/officeDocument/2006/relationships/hyperlink" Target="http://inpn.mnhn.fr/espece/cd_nom/3136" TargetMode="External"/><Relationship Id="rId100" Type="http://schemas.openxmlformats.org/officeDocument/2006/relationships/hyperlink" Target="https://inpn.mnhn.fr/espece/cd_nom/3332" TargetMode="External"/><Relationship Id="rId105" Type="http://schemas.openxmlformats.org/officeDocument/2006/relationships/hyperlink" Target="https://inpn.mnhn.fr/espece/cd_nom/2891" TargetMode="External"/><Relationship Id="rId8" Type="http://schemas.openxmlformats.org/officeDocument/2006/relationships/hyperlink" Target="http://inpn.mnhn.fr/espece/cd_nom/3338" TargetMode="External"/><Relationship Id="rId51" Type="http://schemas.openxmlformats.org/officeDocument/2006/relationships/hyperlink" Target="http://inpn.mnhn.fr/espece/cd_nom/2543" TargetMode="External"/><Relationship Id="rId72" Type="http://schemas.openxmlformats.org/officeDocument/2006/relationships/hyperlink" Target="https://inpn.mnhn.fr/espece/cd_nom/3239" TargetMode="External"/><Relationship Id="rId93" Type="http://schemas.openxmlformats.org/officeDocument/2006/relationships/hyperlink" Target="https://inpn.mnhn.fr/espece/cd_nom/3250" TargetMode="External"/><Relationship Id="rId98" Type="http://schemas.openxmlformats.org/officeDocument/2006/relationships/hyperlink" Target="https://inpn.mnhn.fr/espece/cd_nom/2750" TargetMode="External"/><Relationship Id="rId3" Type="http://schemas.openxmlformats.org/officeDocument/2006/relationships/hyperlink" Target="http://inpn.mnhn.fr/espece/cd_nom/2832" TargetMode="External"/><Relationship Id="rId25" Type="http://schemas.openxmlformats.org/officeDocument/2006/relationships/hyperlink" Target="http://inpn.mnhn.fr/espece/cd_nom/2706" TargetMode="External"/><Relationship Id="rId46" Type="http://schemas.openxmlformats.org/officeDocument/2006/relationships/hyperlink" Target="http://inpn.mnhn.fr/espece/cd_nom/3116" TargetMode="External"/><Relationship Id="rId67" Type="http://schemas.openxmlformats.org/officeDocument/2006/relationships/hyperlink" Target="https://inpn.mnhn.fr/espece/cd_nom/2584" TargetMode="External"/><Relationship Id="rId116" Type="http://schemas.openxmlformats.org/officeDocument/2006/relationships/hyperlink" Target="https://inpn.mnhn.fr/espece/cd_nom/2702" TargetMode="External"/><Relationship Id="rId20" Type="http://schemas.openxmlformats.org/officeDocument/2006/relationships/hyperlink" Target="http://inpn.mnhn.fr/espece/cd_nom/2500" TargetMode="External"/><Relationship Id="rId41" Type="http://schemas.openxmlformats.org/officeDocument/2006/relationships/hyperlink" Target="http://inpn.mnhn.fr/espece/cd_nom/2660" TargetMode="External"/><Relationship Id="rId62" Type="http://schemas.openxmlformats.org/officeDocument/2006/relationships/hyperlink" Target="http://inpn.mnhn.fr/espece/cd_nom/3302" TargetMode="External"/><Relationship Id="rId83" Type="http://schemas.openxmlformats.org/officeDocument/2006/relationships/hyperlink" Target="https://inpn.mnhn.fr/espece/cd_nom/3195" TargetMode="External"/><Relationship Id="rId88" Type="http://schemas.openxmlformats.org/officeDocument/2006/relationships/hyperlink" Target="http://inpn.mnhn.fr/espece/cd_nom/3053" TargetMode="External"/><Relationship Id="rId111" Type="http://schemas.openxmlformats.org/officeDocument/2006/relationships/hyperlink" Target="https://inpn.mnhn.fr/espece/cd_nom/4023" TargetMode="External"/><Relationship Id="rId15" Type="http://schemas.openxmlformats.org/officeDocument/2006/relationships/hyperlink" Target="http://inpn.mnhn.fr/espece/cd_nom/965" TargetMode="External"/><Relationship Id="rId36" Type="http://schemas.openxmlformats.org/officeDocument/2006/relationships/hyperlink" Target="http://inpn.mnhn.fr/espece/cd_nom/1998" TargetMode="External"/><Relationship Id="rId57" Type="http://schemas.openxmlformats.org/officeDocument/2006/relationships/hyperlink" Target="http://inpn.mnhn.fr/espece/cd_nom/2607" TargetMode="External"/><Relationship Id="rId106" Type="http://schemas.openxmlformats.org/officeDocument/2006/relationships/hyperlink" Target="https://inpn.mnhn.fr/espece/cd_nom/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59E5-E2B4-4BA3-B71C-EED4D31094CE}">
  <sheetPr>
    <pageSetUpPr fitToPage="1"/>
  </sheetPr>
  <dimension ref="A1:AL226"/>
  <sheetViews>
    <sheetView tabSelected="1" topLeftCell="A131" zoomScale="80" zoomScaleNormal="80" workbookViewId="0">
      <selection activeCell="N111" sqref="N111"/>
    </sheetView>
  </sheetViews>
  <sheetFormatPr baseColWidth="10" defaultColWidth="9.109375" defaultRowHeight="14.4" x14ac:dyDescent="0.3"/>
  <cols>
    <col min="1" max="1" width="9.44140625" style="5" customWidth="1"/>
    <col min="2" max="2" width="29.109375" style="6" customWidth="1"/>
    <col min="3" max="3" width="27.44140625" style="8" customWidth="1"/>
    <col min="4" max="4" width="25" style="8" customWidth="1"/>
    <col min="5" max="5" width="13.77734375" style="5" customWidth="1"/>
    <col min="6" max="6" width="12.109375" style="6" customWidth="1"/>
    <col min="7" max="7" width="17.6640625" customWidth="1"/>
    <col min="8" max="8" width="14.88671875" customWidth="1"/>
    <col min="9" max="9" width="17.44140625" customWidth="1"/>
    <col min="10" max="10" width="16.5546875" customWidth="1"/>
    <col min="11" max="11" width="14.5546875" customWidth="1"/>
    <col min="12" max="12" width="15.44140625" bestFit="1" customWidth="1"/>
    <col min="13" max="13" width="16.5546875" bestFit="1" customWidth="1"/>
    <col min="14" max="14" width="14.109375" customWidth="1"/>
    <col min="15" max="15" width="17.33203125" customWidth="1"/>
    <col min="16" max="16" width="18.33203125" customWidth="1"/>
    <col min="17" max="17" width="13.109375" customWidth="1"/>
    <col min="18" max="18" width="17.44140625" customWidth="1"/>
    <col min="19" max="19" width="12.109375" customWidth="1"/>
  </cols>
  <sheetData>
    <row r="1" spans="1:38" ht="102" customHeight="1" x14ac:dyDescent="0.3"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</row>
    <row r="2" spans="1:38" ht="18.600000000000001" customHeight="1" x14ac:dyDescent="0.3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38" x14ac:dyDescent="0.3">
      <c r="A3" s="9"/>
      <c r="B3" s="7"/>
      <c r="C3" s="10"/>
      <c r="D3" s="10"/>
      <c r="E3" s="9"/>
      <c r="F3" s="7"/>
      <c r="G3" s="2"/>
      <c r="I3" s="2"/>
      <c r="J3" s="2"/>
    </row>
    <row r="4" spans="1:38" x14ac:dyDescent="0.3">
      <c r="A4" s="9"/>
      <c r="B4" s="7"/>
      <c r="C4" s="10"/>
      <c r="D4" s="10"/>
      <c r="E4" s="9"/>
      <c r="F4" s="7"/>
      <c r="G4" s="2"/>
      <c r="I4" s="2"/>
      <c r="J4" s="2"/>
    </row>
    <row r="5" spans="1:38" ht="96" customHeight="1" x14ac:dyDescent="1.1000000000000001">
      <c r="B5" s="6" t="e" vm="1">
        <v>#VALUE!</v>
      </c>
      <c r="C5" s="269" t="s">
        <v>506</v>
      </c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8" ht="18" customHeight="1" x14ac:dyDescent="0.3">
      <c r="A6"/>
      <c r="B6"/>
      <c r="C6"/>
      <c r="D6"/>
      <c r="E6" s="6"/>
      <c r="F6"/>
      <c r="Y6" s="2"/>
    </row>
    <row r="7" spans="1:38" ht="33" customHeight="1" x14ac:dyDescent="1.1000000000000001">
      <c r="A7" s="271" t="s">
        <v>495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K7" s="21"/>
      <c r="AL7" s="21"/>
    </row>
    <row r="8" spans="1:38" ht="21.75" customHeight="1" x14ac:dyDescent="1.1000000000000001">
      <c r="A8" s="272" t="s">
        <v>496</v>
      </c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K8" s="21"/>
      <c r="AL8" s="21"/>
    </row>
    <row r="9" spans="1:38" ht="24" customHeight="1" x14ac:dyDescent="1.1000000000000001">
      <c r="A9" s="273" t="s">
        <v>507</v>
      </c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8" ht="24" customHeight="1" x14ac:dyDescent="1.100000000000000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8" ht="16.95" customHeight="1" thickBot="1" x14ac:dyDescent="0.35">
      <c r="A11" s="282" t="s">
        <v>0</v>
      </c>
      <c r="B11" s="282"/>
      <c r="C11" s="282"/>
      <c r="D11" s="282"/>
      <c r="E11" s="6"/>
      <c r="F11"/>
      <c r="Y11" s="2"/>
    </row>
    <row r="12" spans="1:38" ht="60.75" customHeight="1" thickBot="1" x14ac:dyDescent="0.35">
      <c r="A12" s="9"/>
      <c r="B12" s="281" t="s">
        <v>505</v>
      </c>
      <c r="C12" s="281"/>
      <c r="D12" s="281"/>
      <c r="E12" s="9"/>
      <c r="F12" s="12"/>
      <c r="G12" s="259" t="s">
        <v>499</v>
      </c>
      <c r="H12" s="260"/>
      <c r="I12" s="260"/>
      <c r="J12" s="261" t="s">
        <v>500</v>
      </c>
      <c r="K12" s="262"/>
      <c r="L12" s="263"/>
      <c r="M12" s="264" t="s">
        <v>501</v>
      </c>
      <c r="N12" s="265"/>
      <c r="O12" s="266"/>
      <c r="P12" s="267" t="s">
        <v>1</v>
      </c>
      <c r="Q12" s="267"/>
      <c r="R12" s="267"/>
      <c r="S12" s="268"/>
    </row>
    <row r="13" spans="1:38" ht="68.400000000000006" customHeight="1" thickBot="1" x14ac:dyDescent="0.35">
      <c r="A13" s="9"/>
      <c r="B13" s="13"/>
      <c r="C13" s="11"/>
      <c r="D13" s="11"/>
      <c r="E13" s="9"/>
      <c r="F13" s="13"/>
      <c r="G13" s="42" t="s">
        <v>2</v>
      </c>
      <c r="H13" s="43" t="s">
        <v>508</v>
      </c>
      <c r="I13" s="54" t="s">
        <v>497</v>
      </c>
      <c r="J13" s="53" t="s">
        <v>2</v>
      </c>
      <c r="K13" s="43" t="s">
        <v>509</v>
      </c>
      <c r="L13" s="54" t="s">
        <v>494</v>
      </c>
      <c r="M13" s="52" t="s">
        <v>2</v>
      </c>
      <c r="N13" s="43" t="s">
        <v>510</v>
      </c>
      <c r="O13" s="51" t="s">
        <v>498</v>
      </c>
      <c r="P13" s="53" t="s">
        <v>2</v>
      </c>
      <c r="Q13" s="44" t="s">
        <v>3</v>
      </c>
      <c r="R13" s="44" t="s">
        <v>4</v>
      </c>
      <c r="S13" s="45" t="s">
        <v>5</v>
      </c>
    </row>
    <row r="14" spans="1:38" s="14" customFormat="1" ht="64.8" customHeight="1" thickBot="1" x14ac:dyDescent="0.35">
      <c r="A14" s="105" t="s">
        <v>6</v>
      </c>
      <c r="B14" s="58" t="s">
        <v>7</v>
      </c>
      <c r="C14" s="57" t="s">
        <v>8</v>
      </c>
      <c r="D14" s="58" t="s">
        <v>9</v>
      </c>
      <c r="E14" s="134" t="s">
        <v>10</v>
      </c>
      <c r="F14" s="56" t="s">
        <v>11</v>
      </c>
      <c r="G14" s="143" t="s">
        <v>12</v>
      </c>
      <c r="H14" s="144" t="s">
        <v>12</v>
      </c>
      <c r="I14" s="145" t="s">
        <v>12</v>
      </c>
      <c r="J14" s="146" t="s">
        <v>12</v>
      </c>
      <c r="K14" s="147" t="s">
        <v>12</v>
      </c>
      <c r="L14" s="148" t="s">
        <v>12</v>
      </c>
      <c r="M14" s="149" t="s">
        <v>12</v>
      </c>
      <c r="N14" s="150" t="s">
        <v>12</v>
      </c>
      <c r="O14" s="151" t="s">
        <v>12</v>
      </c>
      <c r="P14" s="152" t="s">
        <v>13</v>
      </c>
      <c r="Q14" s="153" t="s">
        <v>13</v>
      </c>
      <c r="R14" s="153" t="s">
        <v>13</v>
      </c>
      <c r="S14" s="154" t="s">
        <v>5</v>
      </c>
    </row>
    <row r="15" spans="1:38" s="4" customFormat="1" x14ac:dyDescent="0.3">
      <c r="A15" s="106" t="s">
        <v>14</v>
      </c>
      <c r="B15" s="112" t="s">
        <v>15</v>
      </c>
      <c r="C15" s="119" t="s">
        <v>16</v>
      </c>
      <c r="D15" s="126" t="s">
        <v>17</v>
      </c>
      <c r="E15" s="135" t="s">
        <v>18</v>
      </c>
      <c r="F15" s="135" t="s">
        <v>121</v>
      </c>
      <c r="G15" s="94">
        <v>1400</v>
      </c>
      <c r="H15" s="47" t="s">
        <v>20</v>
      </c>
      <c r="I15" s="95" t="s">
        <v>20</v>
      </c>
      <c r="J15" s="64">
        <v>2300</v>
      </c>
      <c r="K15" s="48">
        <v>5</v>
      </c>
      <c r="L15" s="65">
        <v>2</v>
      </c>
      <c r="M15" s="82">
        <v>100</v>
      </c>
      <c r="N15" s="49">
        <v>1</v>
      </c>
      <c r="O15" s="83">
        <v>0</v>
      </c>
      <c r="P15" s="74">
        <f t="shared" ref="P15" si="0">SUM(G15,J15,M15)</f>
        <v>3800</v>
      </c>
      <c r="Q15" s="50">
        <f t="shared" ref="Q15" si="1">SUM(H15,K15,N15)</f>
        <v>6</v>
      </c>
      <c r="R15" s="50">
        <f t="shared" ref="R15" si="2">SUM(I15,L15,O15)</f>
        <v>2</v>
      </c>
      <c r="S15" s="75">
        <f t="shared" ref="S15:S26" si="3">SUM(P15+Q15+R15)</f>
        <v>3808</v>
      </c>
    </row>
    <row r="16" spans="1:38" x14ac:dyDescent="0.3">
      <c r="A16" s="107" t="s">
        <v>21</v>
      </c>
      <c r="B16" s="113" t="s">
        <v>22</v>
      </c>
      <c r="C16" s="120" t="s">
        <v>23</v>
      </c>
      <c r="D16" s="127" t="s">
        <v>24</v>
      </c>
      <c r="E16" s="136" t="s">
        <v>18</v>
      </c>
      <c r="F16" s="137" t="s">
        <v>25</v>
      </c>
      <c r="G16" s="96">
        <v>4</v>
      </c>
      <c r="H16" s="25">
        <v>0</v>
      </c>
      <c r="I16" s="97">
        <v>0</v>
      </c>
      <c r="J16" s="66">
        <v>5</v>
      </c>
      <c r="K16" s="27">
        <v>0</v>
      </c>
      <c r="L16" s="67">
        <v>0</v>
      </c>
      <c r="M16" s="84">
        <v>0</v>
      </c>
      <c r="N16" s="32">
        <v>0</v>
      </c>
      <c r="O16" s="85">
        <v>0</v>
      </c>
      <c r="P16" s="76">
        <f t="shared" ref="P16:P27" si="4">SUM(G16,J16,M16)</f>
        <v>9</v>
      </c>
      <c r="Q16" s="31">
        <f t="shared" ref="Q16:Q27" si="5">SUM(H16,K16,N16)</f>
        <v>0</v>
      </c>
      <c r="R16" s="31">
        <f t="shared" ref="R16:R27" si="6">SUM(I16,L16,O16)</f>
        <v>0</v>
      </c>
      <c r="S16" s="77">
        <f t="shared" si="3"/>
        <v>9</v>
      </c>
    </row>
    <row r="17" spans="1:19" x14ac:dyDescent="0.3">
      <c r="A17" s="107" t="s">
        <v>26</v>
      </c>
      <c r="B17" s="113" t="s">
        <v>27</v>
      </c>
      <c r="C17" s="120" t="s">
        <v>28</v>
      </c>
      <c r="D17" s="127" t="s">
        <v>29</v>
      </c>
      <c r="E17" s="136" t="s">
        <v>18</v>
      </c>
      <c r="F17" s="137" t="s">
        <v>25</v>
      </c>
      <c r="G17" s="96">
        <v>10</v>
      </c>
      <c r="H17" s="25" t="s">
        <v>20</v>
      </c>
      <c r="I17" s="97">
        <v>0</v>
      </c>
      <c r="J17" s="66">
        <v>5</v>
      </c>
      <c r="K17" s="27">
        <v>0</v>
      </c>
      <c r="L17" s="67">
        <v>0</v>
      </c>
      <c r="M17" s="84">
        <v>0</v>
      </c>
      <c r="N17" s="32">
        <v>0</v>
      </c>
      <c r="O17" s="86">
        <v>0</v>
      </c>
      <c r="P17" s="76">
        <f t="shared" si="4"/>
        <v>15</v>
      </c>
      <c r="Q17" s="31">
        <f t="shared" si="5"/>
        <v>0</v>
      </c>
      <c r="R17" s="31">
        <f t="shared" si="6"/>
        <v>0</v>
      </c>
      <c r="S17" s="77">
        <f t="shared" si="3"/>
        <v>15</v>
      </c>
    </row>
    <row r="18" spans="1:19" x14ac:dyDescent="0.3">
      <c r="A18" s="107" t="s">
        <v>30</v>
      </c>
      <c r="B18" s="113" t="s">
        <v>31</v>
      </c>
      <c r="C18" s="120" t="s">
        <v>32</v>
      </c>
      <c r="D18" s="127" t="s">
        <v>33</v>
      </c>
      <c r="E18" s="136" t="s">
        <v>18</v>
      </c>
      <c r="F18" s="137" t="s">
        <v>25</v>
      </c>
      <c r="G18" s="96">
        <v>70</v>
      </c>
      <c r="H18" s="25" t="s">
        <v>20</v>
      </c>
      <c r="I18" s="97">
        <v>0</v>
      </c>
      <c r="J18" s="66">
        <v>50</v>
      </c>
      <c r="K18" s="27">
        <v>0</v>
      </c>
      <c r="L18" s="67">
        <v>0</v>
      </c>
      <c r="M18" s="84">
        <v>5</v>
      </c>
      <c r="N18" s="32">
        <v>0</v>
      </c>
      <c r="O18" s="86">
        <v>0</v>
      </c>
      <c r="P18" s="76">
        <f t="shared" si="4"/>
        <v>125</v>
      </c>
      <c r="Q18" s="31">
        <f t="shared" si="5"/>
        <v>0</v>
      </c>
      <c r="R18" s="31">
        <f t="shared" si="6"/>
        <v>0</v>
      </c>
      <c r="S18" s="77">
        <f t="shared" si="3"/>
        <v>125</v>
      </c>
    </row>
    <row r="19" spans="1:19" x14ac:dyDescent="0.3">
      <c r="A19" s="108" t="s">
        <v>34</v>
      </c>
      <c r="B19" s="114" t="s">
        <v>35</v>
      </c>
      <c r="C19" s="121" t="s">
        <v>36</v>
      </c>
      <c r="D19" s="128" t="s">
        <v>37</v>
      </c>
      <c r="E19" s="136" t="s">
        <v>18</v>
      </c>
      <c r="F19" s="137" t="s">
        <v>25</v>
      </c>
      <c r="G19" s="96">
        <v>1</v>
      </c>
      <c r="H19" s="25">
        <v>0</v>
      </c>
      <c r="I19" s="97">
        <v>0</v>
      </c>
      <c r="J19" s="66">
        <v>5</v>
      </c>
      <c r="K19" s="28">
        <v>0</v>
      </c>
      <c r="L19" s="68">
        <v>0</v>
      </c>
      <c r="M19" s="84">
        <v>0</v>
      </c>
      <c r="N19" s="32">
        <v>0</v>
      </c>
      <c r="O19" s="86">
        <v>0</v>
      </c>
      <c r="P19" s="76">
        <f t="shared" si="4"/>
        <v>6</v>
      </c>
      <c r="Q19" s="31">
        <f t="shared" si="5"/>
        <v>0</v>
      </c>
      <c r="R19" s="31">
        <f t="shared" si="6"/>
        <v>0</v>
      </c>
      <c r="S19" s="77">
        <f t="shared" si="3"/>
        <v>6</v>
      </c>
    </row>
    <row r="20" spans="1:19" x14ac:dyDescent="0.3">
      <c r="A20" s="107" t="s">
        <v>38</v>
      </c>
      <c r="B20" s="113" t="s">
        <v>39</v>
      </c>
      <c r="C20" s="120" t="s">
        <v>40</v>
      </c>
      <c r="D20" s="127" t="s">
        <v>41</v>
      </c>
      <c r="E20" s="136" t="s">
        <v>42</v>
      </c>
      <c r="F20" s="137" t="s">
        <v>25</v>
      </c>
      <c r="G20" s="96">
        <v>1</v>
      </c>
      <c r="H20" s="25">
        <v>0</v>
      </c>
      <c r="I20" s="97">
        <v>0</v>
      </c>
      <c r="J20" s="66">
        <v>0</v>
      </c>
      <c r="K20" s="27">
        <v>0</v>
      </c>
      <c r="L20" s="67">
        <v>0</v>
      </c>
      <c r="M20" s="84">
        <v>0</v>
      </c>
      <c r="N20" s="32">
        <v>0</v>
      </c>
      <c r="O20" s="86">
        <v>0</v>
      </c>
      <c r="P20" s="76">
        <f t="shared" si="4"/>
        <v>1</v>
      </c>
      <c r="Q20" s="31">
        <f t="shared" si="5"/>
        <v>0</v>
      </c>
      <c r="R20" s="31">
        <f t="shared" si="6"/>
        <v>0</v>
      </c>
      <c r="S20" s="77">
        <f t="shared" si="3"/>
        <v>1</v>
      </c>
    </row>
    <row r="21" spans="1:19" x14ac:dyDescent="0.3">
      <c r="A21" s="107" t="s">
        <v>43</v>
      </c>
      <c r="B21" s="113" t="s">
        <v>44</v>
      </c>
      <c r="C21" s="120" t="s">
        <v>45</v>
      </c>
      <c r="D21" s="127" t="s">
        <v>46</v>
      </c>
      <c r="E21" s="136" t="s">
        <v>18</v>
      </c>
      <c r="F21" s="137" t="s">
        <v>25</v>
      </c>
      <c r="G21" s="96">
        <v>20</v>
      </c>
      <c r="H21" s="25">
        <v>0</v>
      </c>
      <c r="I21" s="97">
        <v>0</v>
      </c>
      <c r="J21" s="66">
        <v>5</v>
      </c>
      <c r="K21" s="27">
        <v>0</v>
      </c>
      <c r="L21" s="67">
        <v>0</v>
      </c>
      <c r="M21" s="84">
        <v>0</v>
      </c>
      <c r="N21" s="32">
        <v>0</v>
      </c>
      <c r="O21" s="86">
        <v>0</v>
      </c>
      <c r="P21" s="76">
        <f t="shared" si="4"/>
        <v>25</v>
      </c>
      <c r="Q21" s="31">
        <f t="shared" si="5"/>
        <v>0</v>
      </c>
      <c r="R21" s="31">
        <f t="shared" si="6"/>
        <v>0</v>
      </c>
      <c r="S21" s="77">
        <f t="shared" si="3"/>
        <v>25</v>
      </c>
    </row>
    <row r="22" spans="1:19" x14ac:dyDescent="0.3">
      <c r="A22" s="107" t="s">
        <v>38</v>
      </c>
      <c r="B22" s="113" t="s">
        <v>47</v>
      </c>
      <c r="C22" s="120" t="s">
        <v>48</v>
      </c>
      <c r="D22" s="127" t="s">
        <v>49</v>
      </c>
      <c r="E22" s="136" t="s">
        <v>42</v>
      </c>
      <c r="F22" s="137" t="s">
        <v>25</v>
      </c>
      <c r="G22" s="96">
        <v>1</v>
      </c>
      <c r="H22" s="25">
        <v>0</v>
      </c>
      <c r="I22" s="97">
        <v>0</v>
      </c>
      <c r="J22" s="66">
        <v>1</v>
      </c>
      <c r="K22" s="27">
        <v>0</v>
      </c>
      <c r="L22" s="67">
        <v>0</v>
      </c>
      <c r="M22" s="84">
        <v>0</v>
      </c>
      <c r="N22" s="32">
        <v>0</v>
      </c>
      <c r="O22" s="86">
        <v>0</v>
      </c>
      <c r="P22" s="76">
        <f t="shared" si="4"/>
        <v>2</v>
      </c>
      <c r="Q22" s="31">
        <f t="shared" si="5"/>
        <v>0</v>
      </c>
      <c r="R22" s="31">
        <f t="shared" si="6"/>
        <v>0</v>
      </c>
      <c r="S22" s="77">
        <f t="shared" si="3"/>
        <v>2</v>
      </c>
    </row>
    <row r="23" spans="1:19" x14ac:dyDescent="0.3">
      <c r="A23" s="107" t="s">
        <v>50</v>
      </c>
      <c r="B23" s="113" t="s">
        <v>51</v>
      </c>
      <c r="C23" s="120" t="s">
        <v>52</v>
      </c>
      <c r="D23" s="127" t="s">
        <v>53</v>
      </c>
      <c r="E23" s="136" t="s">
        <v>18</v>
      </c>
      <c r="F23" s="137" t="s">
        <v>25</v>
      </c>
      <c r="G23" s="96">
        <v>15</v>
      </c>
      <c r="H23" s="25">
        <v>0</v>
      </c>
      <c r="I23" s="97">
        <v>0</v>
      </c>
      <c r="J23" s="66">
        <v>10</v>
      </c>
      <c r="K23" s="27">
        <v>0</v>
      </c>
      <c r="L23" s="67">
        <v>0</v>
      </c>
      <c r="M23" s="84">
        <v>0</v>
      </c>
      <c r="N23" s="32">
        <v>0</v>
      </c>
      <c r="O23" s="86">
        <v>0</v>
      </c>
      <c r="P23" s="76">
        <f t="shared" si="4"/>
        <v>25</v>
      </c>
      <c r="Q23" s="31">
        <f t="shared" si="5"/>
        <v>0</v>
      </c>
      <c r="R23" s="31">
        <f t="shared" si="6"/>
        <v>0</v>
      </c>
      <c r="S23" s="77">
        <f t="shared" si="3"/>
        <v>25</v>
      </c>
    </row>
    <row r="24" spans="1:19" x14ac:dyDescent="0.3">
      <c r="A24" s="107" t="s">
        <v>54</v>
      </c>
      <c r="B24" s="113" t="s">
        <v>55</v>
      </c>
      <c r="C24" s="120" t="s">
        <v>56</v>
      </c>
      <c r="D24" s="127" t="s">
        <v>57</v>
      </c>
      <c r="E24" s="136" t="s">
        <v>18</v>
      </c>
      <c r="F24" s="137" t="s">
        <v>25</v>
      </c>
      <c r="G24" s="96">
        <v>4</v>
      </c>
      <c r="H24" s="25">
        <v>0</v>
      </c>
      <c r="I24" s="97">
        <v>0</v>
      </c>
      <c r="J24" s="66">
        <v>5</v>
      </c>
      <c r="K24" s="27">
        <v>0</v>
      </c>
      <c r="L24" s="67">
        <v>0</v>
      </c>
      <c r="M24" s="84">
        <v>0</v>
      </c>
      <c r="N24" s="32">
        <v>0</v>
      </c>
      <c r="O24" s="86">
        <v>0</v>
      </c>
      <c r="P24" s="76">
        <f t="shared" si="4"/>
        <v>9</v>
      </c>
      <c r="Q24" s="31">
        <f t="shared" si="5"/>
        <v>0</v>
      </c>
      <c r="R24" s="31">
        <f t="shared" si="6"/>
        <v>0</v>
      </c>
      <c r="S24" s="77">
        <f t="shared" si="3"/>
        <v>9</v>
      </c>
    </row>
    <row r="25" spans="1:19" x14ac:dyDescent="0.3">
      <c r="A25" s="108" t="s">
        <v>58</v>
      </c>
      <c r="B25" s="114" t="s">
        <v>59</v>
      </c>
      <c r="C25" s="121" t="s">
        <v>60</v>
      </c>
      <c r="D25" s="128" t="s">
        <v>61</v>
      </c>
      <c r="E25" s="137" t="s">
        <v>18</v>
      </c>
      <c r="F25" s="137" t="s">
        <v>62</v>
      </c>
      <c r="G25" s="96">
        <v>650</v>
      </c>
      <c r="H25" s="25">
        <v>0</v>
      </c>
      <c r="I25" s="97">
        <f>50*2</f>
        <v>100</v>
      </c>
      <c r="J25" s="66">
        <v>150</v>
      </c>
      <c r="K25" s="28">
        <v>0</v>
      </c>
      <c r="L25" s="68">
        <v>100</v>
      </c>
      <c r="M25" s="84">
        <v>11</v>
      </c>
      <c r="N25" s="29">
        <v>0</v>
      </c>
      <c r="O25" s="85">
        <v>0</v>
      </c>
      <c r="P25" s="76">
        <f t="shared" si="4"/>
        <v>811</v>
      </c>
      <c r="Q25" s="31">
        <f t="shared" si="5"/>
        <v>0</v>
      </c>
      <c r="R25" s="31">
        <f t="shared" si="6"/>
        <v>200</v>
      </c>
      <c r="S25" s="77">
        <f t="shared" si="3"/>
        <v>1011</v>
      </c>
    </row>
    <row r="26" spans="1:19" x14ac:dyDescent="0.3">
      <c r="A26" s="108" t="s">
        <v>63</v>
      </c>
      <c r="B26" s="113" t="s">
        <v>64</v>
      </c>
      <c r="C26" s="120" t="s">
        <v>65</v>
      </c>
      <c r="D26" s="127" t="s">
        <v>66</v>
      </c>
      <c r="E26" s="137" t="s">
        <v>18</v>
      </c>
      <c r="F26" s="137" t="s">
        <v>25</v>
      </c>
      <c r="G26" s="96">
        <v>370</v>
      </c>
      <c r="H26" s="25">
        <v>0</v>
      </c>
      <c r="I26" s="97">
        <v>0</v>
      </c>
      <c r="J26" s="66">
        <v>200</v>
      </c>
      <c r="K26" s="27">
        <v>0</v>
      </c>
      <c r="L26" s="67">
        <v>0</v>
      </c>
      <c r="M26" s="84">
        <v>5</v>
      </c>
      <c r="N26" s="29">
        <v>0</v>
      </c>
      <c r="O26" s="85">
        <v>0</v>
      </c>
      <c r="P26" s="76">
        <f t="shared" si="4"/>
        <v>575</v>
      </c>
      <c r="Q26" s="31">
        <f t="shared" si="5"/>
        <v>0</v>
      </c>
      <c r="R26" s="31">
        <f t="shared" si="6"/>
        <v>0</v>
      </c>
      <c r="S26" s="77">
        <f t="shared" si="3"/>
        <v>575</v>
      </c>
    </row>
    <row r="27" spans="1:19" x14ac:dyDescent="0.3">
      <c r="A27" s="108" t="s">
        <v>67</v>
      </c>
      <c r="B27" s="115" t="s">
        <v>68</v>
      </c>
      <c r="C27" s="122" t="s">
        <v>69</v>
      </c>
      <c r="D27" s="129" t="s">
        <v>70</v>
      </c>
      <c r="E27" s="137" t="s">
        <v>42</v>
      </c>
      <c r="F27" s="137" t="s">
        <v>25</v>
      </c>
      <c r="G27" s="98">
        <v>1</v>
      </c>
      <c r="H27" s="25">
        <v>0</v>
      </c>
      <c r="I27" s="97">
        <v>0</v>
      </c>
      <c r="J27" s="66">
        <v>1</v>
      </c>
      <c r="K27" s="27">
        <v>0</v>
      </c>
      <c r="L27" s="67">
        <v>0</v>
      </c>
      <c r="M27" s="84">
        <v>0</v>
      </c>
      <c r="N27" s="29">
        <v>0</v>
      </c>
      <c r="O27" s="85">
        <v>0</v>
      </c>
      <c r="P27" s="76">
        <f t="shared" si="4"/>
        <v>2</v>
      </c>
      <c r="Q27" s="31">
        <f t="shared" si="5"/>
        <v>0</v>
      </c>
      <c r="R27" s="31">
        <f t="shared" si="6"/>
        <v>0</v>
      </c>
      <c r="S27" s="77">
        <v>1</v>
      </c>
    </row>
    <row r="28" spans="1:19" x14ac:dyDescent="0.3">
      <c r="A28" s="107" t="s">
        <v>38</v>
      </c>
      <c r="B28" s="115" t="s">
        <v>71</v>
      </c>
      <c r="C28" s="123" t="s">
        <v>72</v>
      </c>
      <c r="D28" s="129" t="s">
        <v>73</v>
      </c>
      <c r="E28" s="136" t="s">
        <v>42</v>
      </c>
      <c r="F28" s="137" t="s">
        <v>25</v>
      </c>
      <c r="G28" s="96">
        <v>1</v>
      </c>
      <c r="H28" s="25">
        <v>0</v>
      </c>
      <c r="I28" s="97">
        <v>0</v>
      </c>
      <c r="J28" s="66">
        <v>5</v>
      </c>
      <c r="K28" s="27">
        <v>0</v>
      </c>
      <c r="L28" s="67">
        <v>0</v>
      </c>
      <c r="M28" s="84">
        <v>0</v>
      </c>
      <c r="N28" s="29">
        <v>0</v>
      </c>
      <c r="O28" s="86">
        <v>0</v>
      </c>
      <c r="P28" s="76">
        <f t="shared" ref="P28:P90" si="7">SUM(G28,J28,M28)</f>
        <v>6</v>
      </c>
      <c r="Q28" s="31">
        <f t="shared" ref="Q28:Q90" si="8">SUM(H28,K28,N28)</f>
        <v>0</v>
      </c>
      <c r="R28" s="31">
        <f t="shared" ref="R28:R90" si="9">SUM(I28,L28,O28)</f>
        <v>0</v>
      </c>
      <c r="S28" s="77">
        <f t="shared" ref="S28:S34" si="10">SUM(P28+Q28+R28)</f>
        <v>6</v>
      </c>
    </row>
    <row r="29" spans="1:19" x14ac:dyDescent="0.3">
      <c r="A29" s="108" t="s">
        <v>74</v>
      </c>
      <c r="B29" s="114" t="s">
        <v>75</v>
      </c>
      <c r="C29" s="121" t="s">
        <v>76</v>
      </c>
      <c r="D29" s="128" t="s">
        <v>77</v>
      </c>
      <c r="E29" s="137" t="s">
        <v>18</v>
      </c>
      <c r="F29" s="137" t="s">
        <v>62</v>
      </c>
      <c r="G29" s="96">
        <v>15</v>
      </c>
      <c r="H29" s="25">
        <v>0</v>
      </c>
      <c r="I29" s="97">
        <v>2</v>
      </c>
      <c r="J29" s="66">
        <v>20</v>
      </c>
      <c r="K29" s="28">
        <v>0</v>
      </c>
      <c r="L29" s="68">
        <v>0</v>
      </c>
      <c r="M29" s="84">
        <v>5</v>
      </c>
      <c r="N29" s="32">
        <v>0</v>
      </c>
      <c r="O29" s="86">
        <v>0</v>
      </c>
      <c r="P29" s="76">
        <f t="shared" si="7"/>
        <v>40</v>
      </c>
      <c r="Q29" s="31">
        <f t="shared" si="8"/>
        <v>0</v>
      </c>
      <c r="R29" s="31">
        <f t="shared" si="9"/>
        <v>2</v>
      </c>
      <c r="S29" s="77">
        <f t="shared" si="10"/>
        <v>42</v>
      </c>
    </row>
    <row r="30" spans="1:19" x14ac:dyDescent="0.3">
      <c r="A30" s="107" t="s">
        <v>78</v>
      </c>
      <c r="B30" s="113" t="s">
        <v>79</v>
      </c>
      <c r="C30" s="120" t="s">
        <v>80</v>
      </c>
      <c r="D30" s="127" t="s">
        <v>81</v>
      </c>
      <c r="E30" s="136" t="s">
        <v>18</v>
      </c>
      <c r="F30" s="137" t="s">
        <v>25</v>
      </c>
      <c r="G30" s="96">
        <v>5</v>
      </c>
      <c r="H30" s="25">
        <v>0</v>
      </c>
      <c r="I30" s="97">
        <v>0</v>
      </c>
      <c r="J30" s="66">
        <v>10</v>
      </c>
      <c r="K30" s="27">
        <v>0</v>
      </c>
      <c r="L30" s="67">
        <v>0</v>
      </c>
      <c r="M30" s="84">
        <v>5</v>
      </c>
      <c r="N30" s="32">
        <v>0</v>
      </c>
      <c r="O30" s="85">
        <v>0</v>
      </c>
      <c r="P30" s="76">
        <f t="shared" si="7"/>
        <v>20</v>
      </c>
      <c r="Q30" s="31">
        <f t="shared" si="8"/>
        <v>0</v>
      </c>
      <c r="R30" s="31">
        <f t="shared" si="9"/>
        <v>0</v>
      </c>
      <c r="S30" s="77">
        <f t="shared" si="10"/>
        <v>20</v>
      </c>
    </row>
    <row r="31" spans="1:19" x14ac:dyDescent="0.3">
      <c r="A31" s="108" t="s">
        <v>82</v>
      </c>
      <c r="B31" s="114" t="s">
        <v>83</v>
      </c>
      <c r="C31" s="121" t="s">
        <v>84</v>
      </c>
      <c r="D31" s="128" t="s">
        <v>85</v>
      </c>
      <c r="E31" s="137" t="s">
        <v>18</v>
      </c>
      <c r="F31" s="137" t="s">
        <v>25</v>
      </c>
      <c r="G31" s="96">
        <v>30</v>
      </c>
      <c r="H31" s="25">
        <v>0</v>
      </c>
      <c r="I31" s="97">
        <v>0</v>
      </c>
      <c r="J31" s="66">
        <v>50</v>
      </c>
      <c r="K31" s="28">
        <v>0</v>
      </c>
      <c r="L31" s="68">
        <v>0</v>
      </c>
      <c r="M31" s="84">
        <v>5</v>
      </c>
      <c r="N31" s="32">
        <v>0</v>
      </c>
      <c r="O31" s="85">
        <v>0</v>
      </c>
      <c r="P31" s="76">
        <f t="shared" si="7"/>
        <v>85</v>
      </c>
      <c r="Q31" s="31">
        <f t="shared" si="8"/>
        <v>0</v>
      </c>
      <c r="R31" s="31">
        <f t="shared" si="9"/>
        <v>0</v>
      </c>
      <c r="S31" s="77">
        <f t="shared" si="10"/>
        <v>85</v>
      </c>
    </row>
    <row r="32" spans="1:19" x14ac:dyDescent="0.3">
      <c r="A32" s="108" t="s">
        <v>86</v>
      </c>
      <c r="B32" s="114" t="s">
        <v>87</v>
      </c>
      <c r="C32" s="121" t="s">
        <v>88</v>
      </c>
      <c r="D32" s="128" t="s">
        <v>89</v>
      </c>
      <c r="E32" s="137" t="s">
        <v>18</v>
      </c>
      <c r="F32" s="137" t="s">
        <v>25</v>
      </c>
      <c r="G32" s="96">
        <v>160</v>
      </c>
      <c r="H32" s="25">
        <v>0</v>
      </c>
      <c r="I32" s="97">
        <v>0</v>
      </c>
      <c r="J32" s="66">
        <v>270</v>
      </c>
      <c r="K32" s="28">
        <v>0</v>
      </c>
      <c r="L32" s="68">
        <v>0</v>
      </c>
      <c r="M32" s="84">
        <v>6</v>
      </c>
      <c r="N32" s="32">
        <v>0</v>
      </c>
      <c r="O32" s="85">
        <v>0</v>
      </c>
      <c r="P32" s="76">
        <f t="shared" si="7"/>
        <v>436</v>
      </c>
      <c r="Q32" s="31">
        <f t="shared" si="8"/>
        <v>0</v>
      </c>
      <c r="R32" s="31">
        <f t="shared" si="9"/>
        <v>0</v>
      </c>
      <c r="S32" s="77">
        <f t="shared" si="10"/>
        <v>436</v>
      </c>
    </row>
    <row r="33" spans="1:19" x14ac:dyDescent="0.3">
      <c r="A33" s="107" t="s">
        <v>90</v>
      </c>
      <c r="B33" s="113" t="s">
        <v>91</v>
      </c>
      <c r="C33" s="120" t="s">
        <v>92</v>
      </c>
      <c r="D33" s="127" t="s">
        <v>93</v>
      </c>
      <c r="E33" s="136" t="s">
        <v>18</v>
      </c>
      <c r="F33" s="137" t="s">
        <v>25</v>
      </c>
      <c r="G33" s="96">
        <v>80</v>
      </c>
      <c r="H33" s="25">
        <v>0</v>
      </c>
      <c r="I33" s="97">
        <v>0</v>
      </c>
      <c r="J33" s="66">
        <v>440</v>
      </c>
      <c r="K33" s="27">
        <v>2</v>
      </c>
      <c r="L33" s="67">
        <v>0</v>
      </c>
      <c r="M33" s="84">
        <v>15</v>
      </c>
      <c r="N33" s="32">
        <v>0</v>
      </c>
      <c r="O33" s="85">
        <v>0</v>
      </c>
      <c r="P33" s="76">
        <f t="shared" si="7"/>
        <v>535</v>
      </c>
      <c r="Q33" s="31">
        <f t="shared" si="8"/>
        <v>2</v>
      </c>
      <c r="R33" s="31">
        <f t="shared" si="9"/>
        <v>0</v>
      </c>
      <c r="S33" s="77">
        <f t="shared" si="10"/>
        <v>537</v>
      </c>
    </row>
    <row r="34" spans="1:19" x14ac:dyDescent="0.3">
      <c r="A34" s="108" t="s">
        <v>94</v>
      </c>
      <c r="B34" s="114" t="s">
        <v>95</v>
      </c>
      <c r="C34" s="121" t="s">
        <v>96</v>
      </c>
      <c r="D34" s="128" t="s">
        <v>97</v>
      </c>
      <c r="E34" s="137" t="s">
        <v>18</v>
      </c>
      <c r="F34" s="137" t="s">
        <v>25</v>
      </c>
      <c r="G34" s="96">
        <v>100</v>
      </c>
      <c r="H34" s="25">
        <v>0</v>
      </c>
      <c r="I34" s="97">
        <v>0</v>
      </c>
      <c r="J34" s="66">
        <v>150</v>
      </c>
      <c r="K34" s="28">
        <v>0</v>
      </c>
      <c r="L34" s="68">
        <v>0</v>
      </c>
      <c r="M34" s="84">
        <v>6</v>
      </c>
      <c r="N34" s="32">
        <v>0</v>
      </c>
      <c r="O34" s="85">
        <v>0</v>
      </c>
      <c r="P34" s="76">
        <f t="shared" si="7"/>
        <v>256</v>
      </c>
      <c r="Q34" s="31">
        <f t="shared" si="8"/>
        <v>0</v>
      </c>
      <c r="R34" s="31">
        <f t="shared" si="9"/>
        <v>0</v>
      </c>
      <c r="S34" s="77">
        <f t="shared" si="10"/>
        <v>256</v>
      </c>
    </row>
    <row r="35" spans="1:19" x14ac:dyDescent="0.3">
      <c r="A35" s="108" t="s">
        <v>38</v>
      </c>
      <c r="B35" s="114" t="s">
        <v>98</v>
      </c>
      <c r="C35" s="121" t="s">
        <v>99</v>
      </c>
      <c r="D35" s="128" t="s">
        <v>100</v>
      </c>
      <c r="E35" s="137" t="s">
        <v>42</v>
      </c>
      <c r="F35" s="137" t="s">
        <v>25</v>
      </c>
      <c r="G35" s="96">
        <v>1</v>
      </c>
      <c r="H35" s="25">
        <v>0</v>
      </c>
      <c r="I35" s="97">
        <v>0</v>
      </c>
      <c r="J35" s="66">
        <v>1</v>
      </c>
      <c r="K35" s="28">
        <v>0</v>
      </c>
      <c r="L35" s="68">
        <v>0</v>
      </c>
      <c r="M35" s="84">
        <v>0</v>
      </c>
      <c r="N35" s="32">
        <v>0</v>
      </c>
      <c r="O35" s="85">
        <v>0</v>
      </c>
      <c r="P35" s="76">
        <f t="shared" si="7"/>
        <v>2</v>
      </c>
      <c r="Q35" s="31">
        <f t="shared" si="8"/>
        <v>0</v>
      </c>
      <c r="R35" s="31">
        <f t="shared" si="9"/>
        <v>0</v>
      </c>
      <c r="S35" s="77">
        <v>2</v>
      </c>
    </row>
    <row r="36" spans="1:19" x14ac:dyDescent="0.3">
      <c r="A36" s="108" t="s">
        <v>101</v>
      </c>
      <c r="B36" s="114" t="s">
        <v>102</v>
      </c>
      <c r="C36" s="121" t="s">
        <v>103</v>
      </c>
      <c r="D36" s="130" t="s">
        <v>104</v>
      </c>
      <c r="E36" s="137" t="s">
        <v>18</v>
      </c>
      <c r="F36" s="137" t="s">
        <v>105</v>
      </c>
      <c r="G36" s="96">
        <v>3600</v>
      </c>
      <c r="H36" s="25">
        <v>0</v>
      </c>
      <c r="I36" s="97" t="s">
        <v>20</v>
      </c>
      <c r="J36" s="66">
        <v>4770</v>
      </c>
      <c r="K36" s="28">
        <v>755</v>
      </c>
      <c r="L36" s="68">
        <v>0</v>
      </c>
      <c r="M36" s="84">
        <v>1000</v>
      </c>
      <c r="N36" s="29">
        <v>450</v>
      </c>
      <c r="O36" s="85">
        <v>0</v>
      </c>
      <c r="P36" s="76">
        <f t="shared" si="7"/>
        <v>9370</v>
      </c>
      <c r="Q36" s="31">
        <f t="shared" si="8"/>
        <v>1205</v>
      </c>
      <c r="R36" s="31">
        <f t="shared" si="9"/>
        <v>0</v>
      </c>
      <c r="S36" s="77">
        <f>SUM(P36+Q36+R36)</f>
        <v>10575</v>
      </c>
    </row>
    <row r="37" spans="1:19" x14ac:dyDescent="0.3">
      <c r="A37" s="108" t="s">
        <v>38</v>
      </c>
      <c r="B37" s="116" t="s">
        <v>106</v>
      </c>
      <c r="C37" s="122" t="s">
        <v>107</v>
      </c>
      <c r="D37" s="130" t="s">
        <v>108</v>
      </c>
      <c r="E37" s="137" t="s">
        <v>42</v>
      </c>
      <c r="F37" s="137" t="s">
        <v>25</v>
      </c>
      <c r="G37" s="96">
        <v>1</v>
      </c>
      <c r="H37" s="25">
        <v>0</v>
      </c>
      <c r="I37" s="97">
        <v>0</v>
      </c>
      <c r="J37" s="66">
        <v>1</v>
      </c>
      <c r="K37" s="28">
        <v>0</v>
      </c>
      <c r="L37" s="68">
        <v>0</v>
      </c>
      <c r="M37" s="84">
        <v>0</v>
      </c>
      <c r="N37" s="29">
        <v>0</v>
      </c>
      <c r="O37" s="85">
        <v>0</v>
      </c>
      <c r="P37" s="76">
        <f t="shared" si="7"/>
        <v>2</v>
      </c>
      <c r="Q37" s="31">
        <f t="shared" si="8"/>
        <v>0</v>
      </c>
      <c r="R37" s="31">
        <f t="shared" si="9"/>
        <v>0</v>
      </c>
      <c r="S37" s="77">
        <v>2</v>
      </c>
    </row>
    <row r="38" spans="1:19" x14ac:dyDescent="0.3">
      <c r="A38" s="108" t="s">
        <v>109</v>
      </c>
      <c r="B38" s="114" t="s">
        <v>110</v>
      </c>
      <c r="C38" s="121" t="s">
        <v>111</v>
      </c>
      <c r="D38" s="128" t="s">
        <v>112</v>
      </c>
      <c r="E38" s="137" t="s">
        <v>18</v>
      </c>
      <c r="F38" s="137" t="s">
        <v>25</v>
      </c>
      <c r="G38" s="96">
        <v>2</v>
      </c>
      <c r="H38" s="25">
        <v>0</v>
      </c>
      <c r="I38" s="97" t="s">
        <v>20</v>
      </c>
      <c r="J38" s="66">
        <v>10</v>
      </c>
      <c r="K38" s="28">
        <v>0</v>
      </c>
      <c r="L38" s="68">
        <v>0</v>
      </c>
      <c r="M38" s="84">
        <v>6</v>
      </c>
      <c r="N38" s="29">
        <v>0</v>
      </c>
      <c r="O38" s="86">
        <v>2</v>
      </c>
      <c r="P38" s="76">
        <f t="shared" si="7"/>
        <v>18</v>
      </c>
      <c r="Q38" s="31">
        <f t="shared" si="8"/>
        <v>0</v>
      </c>
      <c r="R38" s="31">
        <f t="shared" si="9"/>
        <v>2</v>
      </c>
      <c r="S38" s="77">
        <f>SUM(P38+Q38+R38)</f>
        <v>20</v>
      </c>
    </row>
    <row r="39" spans="1:19" x14ac:dyDescent="0.3">
      <c r="A39" s="108" t="s">
        <v>113</v>
      </c>
      <c r="B39" s="114" t="s">
        <v>114</v>
      </c>
      <c r="C39" s="121" t="s">
        <v>115</v>
      </c>
      <c r="D39" s="128" t="s">
        <v>116</v>
      </c>
      <c r="E39" s="137" t="s">
        <v>18</v>
      </c>
      <c r="F39" s="137" t="s">
        <v>25</v>
      </c>
      <c r="G39" s="96">
        <v>5</v>
      </c>
      <c r="H39" s="25">
        <v>0</v>
      </c>
      <c r="I39" s="97">
        <v>0</v>
      </c>
      <c r="J39" s="66">
        <v>10</v>
      </c>
      <c r="K39" s="28">
        <v>0</v>
      </c>
      <c r="L39" s="68">
        <v>0</v>
      </c>
      <c r="M39" s="84">
        <v>0</v>
      </c>
      <c r="N39" s="29">
        <v>0</v>
      </c>
      <c r="O39" s="86">
        <v>0</v>
      </c>
      <c r="P39" s="76">
        <f t="shared" si="7"/>
        <v>15</v>
      </c>
      <c r="Q39" s="31">
        <f t="shared" si="8"/>
        <v>0</v>
      </c>
      <c r="R39" s="31">
        <f t="shared" si="9"/>
        <v>0</v>
      </c>
      <c r="S39" s="77">
        <f>SUM(P39+Q39+R39)</f>
        <v>15</v>
      </c>
    </row>
    <row r="40" spans="1:19" x14ac:dyDescent="0.3">
      <c r="A40" s="108" t="s">
        <v>117</v>
      </c>
      <c r="B40" s="114" t="s">
        <v>118</v>
      </c>
      <c r="C40" s="121" t="s">
        <v>119</v>
      </c>
      <c r="D40" s="128" t="s">
        <v>120</v>
      </c>
      <c r="E40" s="137" t="s">
        <v>18</v>
      </c>
      <c r="F40" s="137" t="s">
        <v>121</v>
      </c>
      <c r="G40" s="96" t="s">
        <v>20</v>
      </c>
      <c r="H40" s="25">
        <v>0</v>
      </c>
      <c r="I40" s="97">
        <f>15*2</f>
        <v>30</v>
      </c>
      <c r="J40" s="66">
        <v>10</v>
      </c>
      <c r="K40" s="28">
        <v>0</v>
      </c>
      <c r="L40" s="68">
        <v>6</v>
      </c>
      <c r="M40" s="84">
        <v>15</v>
      </c>
      <c r="N40" s="29">
        <v>0</v>
      </c>
      <c r="O40" s="85">
        <v>4</v>
      </c>
      <c r="P40" s="76">
        <f t="shared" si="7"/>
        <v>25</v>
      </c>
      <c r="Q40" s="31">
        <f t="shared" si="8"/>
        <v>0</v>
      </c>
      <c r="R40" s="31">
        <f t="shared" si="9"/>
        <v>40</v>
      </c>
      <c r="S40" s="77">
        <f>SUM(P40+Q40+R40)</f>
        <v>65</v>
      </c>
    </row>
    <row r="41" spans="1:19" x14ac:dyDescent="0.3">
      <c r="A41" s="108" t="s">
        <v>122</v>
      </c>
      <c r="B41" s="114" t="s">
        <v>123</v>
      </c>
      <c r="C41" s="121" t="s">
        <v>124</v>
      </c>
      <c r="D41" s="128" t="s">
        <v>125</v>
      </c>
      <c r="E41" s="137" t="s">
        <v>18</v>
      </c>
      <c r="F41" s="137" t="s">
        <v>25</v>
      </c>
      <c r="G41" s="96">
        <v>50</v>
      </c>
      <c r="H41" s="25">
        <v>0</v>
      </c>
      <c r="I41" s="97">
        <v>0</v>
      </c>
      <c r="J41" s="66">
        <v>150</v>
      </c>
      <c r="K41" s="28">
        <v>50</v>
      </c>
      <c r="L41" s="68">
        <v>0</v>
      </c>
      <c r="M41" s="84">
        <v>200</v>
      </c>
      <c r="N41" s="29" t="s">
        <v>20</v>
      </c>
      <c r="O41" s="85">
        <v>0</v>
      </c>
      <c r="P41" s="76">
        <f t="shared" si="7"/>
        <v>400</v>
      </c>
      <c r="Q41" s="31">
        <f t="shared" si="8"/>
        <v>50</v>
      </c>
      <c r="R41" s="31">
        <f t="shared" si="9"/>
        <v>0</v>
      </c>
      <c r="S41" s="77">
        <f>SUM(P41+Q41+R41)</f>
        <v>450</v>
      </c>
    </row>
    <row r="42" spans="1:19" x14ac:dyDescent="0.3">
      <c r="A42" s="108" t="s">
        <v>126</v>
      </c>
      <c r="B42" s="114" t="s">
        <v>127</v>
      </c>
      <c r="C42" s="121" t="s">
        <v>128</v>
      </c>
      <c r="D42" s="128" t="s">
        <v>129</v>
      </c>
      <c r="E42" s="136" t="s">
        <v>18</v>
      </c>
      <c r="F42" s="137" t="s">
        <v>25</v>
      </c>
      <c r="G42" s="96" t="s">
        <v>20</v>
      </c>
      <c r="H42" s="25" t="s">
        <v>20</v>
      </c>
      <c r="I42" s="97">
        <v>0</v>
      </c>
      <c r="J42" s="66" t="s">
        <v>20</v>
      </c>
      <c r="K42" s="28" t="s">
        <v>20</v>
      </c>
      <c r="L42" s="68">
        <v>0</v>
      </c>
      <c r="M42" s="84">
        <v>6</v>
      </c>
      <c r="N42" s="29" t="s">
        <v>20</v>
      </c>
      <c r="O42" s="85">
        <v>0</v>
      </c>
      <c r="P42" s="76">
        <f t="shared" si="7"/>
        <v>6</v>
      </c>
      <c r="Q42" s="31">
        <f t="shared" si="8"/>
        <v>0</v>
      </c>
      <c r="R42" s="31">
        <f t="shared" si="9"/>
        <v>0</v>
      </c>
      <c r="S42" s="77">
        <v>1</v>
      </c>
    </row>
    <row r="43" spans="1:19" x14ac:dyDescent="0.3">
      <c r="A43" s="107" t="s">
        <v>130</v>
      </c>
      <c r="B43" s="113" t="s">
        <v>131</v>
      </c>
      <c r="C43" s="120" t="s">
        <v>132</v>
      </c>
      <c r="D43" s="127" t="s">
        <v>133</v>
      </c>
      <c r="E43" s="136" t="s">
        <v>18</v>
      </c>
      <c r="F43" s="137" t="s">
        <v>25</v>
      </c>
      <c r="G43" s="96">
        <v>24</v>
      </c>
      <c r="H43" s="25">
        <v>0</v>
      </c>
      <c r="I43" s="97">
        <v>0</v>
      </c>
      <c r="J43" s="66">
        <v>3</v>
      </c>
      <c r="K43" s="27">
        <v>0</v>
      </c>
      <c r="L43" s="67">
        <v>0</v>
      </c>
      <c r="M43" s="84" t="s">
        <v>20</v>
      </c>
      <c r="N43" s="32" t="s">
        <v>20</v>
      </c>
      <c r="O43" s="86">
        <v>0</v>
      </c>
      <c r="P43" s="76">
        <f t="shared" si="7"/>
        <v>27</v>
      </c>
      <c r="Q43" s="31">
        <f t="shared" si="8"/>
        <v>0</v>
      </c>
      <c r="R43" s="31">
        <f t="shared" si="9"/>
        <v>0</v>
      </c>
      <c r="S43" s="77">
        <f t="shared" ref="S43:S48" si="11">SUM(P43+Q43+R43)</f>
        <v>27</v>
      </c>
    </row>
    <row r="44" spans="1:19" x14ac:dyDescent="0.3">
      <c r="A44" s="108" t="s">
        <v>134</v>
      </c>
      <c r="B44" s="114" t="s">
        <v>135</v>
      </c>
      <c r="C44" s="121" t="s">
        <v>136</v>
      </c>
      <c r="D44" s="127" t="s">
        <v>137</v>
      </c>
      <c r="E44" s="137" t="s">
        <v>18</v>
      </c>
      <c r="F44" s="137" t="s">
        <v>25</v>
      </c>
      <c r="G44" s="96">
        <v>20</v>
      </c>
      <c r="H44" s="25">
        <v>0</v>
      </c>
      <c r="I44" s="97">
        <v>0</v>
      </c>
      <c r="J44" s="66">
        <v>15</v>
      </c>
      <c r="K44" s="28">
        <v>0</v>
      </c>
      <c r="L44" s="68">
        <v>0</v>
      </c>
      <c r="M44" s="84">
        <v>30</v>
      </c>
      <c r="N44" s="29">
        <v>0</v>
      </c>
      <c r="O44" s="86">
        <v>0</v>
      </c>
      <c r="P44" s="76">
        <f t="shared" si="7"/>
        <v>65</v>
      </c>
      <c r="Q44" s="31">
        <f t="shared" si="8"/>
        <v>0</v>
      </c>
      <c r="R44" s="31">
        <f t="shared" si="9"/>
        <v>0</v>
      </c>
      <c r="S44" s="77">
        <f t="shared" si="11"/>
        <v>65</v>
      </c>
    </row>
    <row r="45" spans="1:19" x14ac:dyDescent="0.3">
      <c r="A45" s="108" t="s">
        <v>138</v>
      </c>
      <c r="B45" s="114" t="s">
        <v>139</v>
      </c>
      <c r="C45" s="121" t="s">
        <v>140</v>
      </c>
      <c r="D45" s="127" t="s">
        <v>141</v>
      </c>
      <c r="E45" s="137" t="s">
        <v>18</v>
      </c>
      <c r="F45" s="137" t="s">
        <v>25</v>
      </c>
      <c r="G45" s="96">
        <v>150</v>
      </c>
      <c r="H45" s="25">
        <v>50</v>
      </c>
      <c r="I45" s="97">
        <v>0</v>
      </c>
      <c r="J45" s="66">
        <v>200</v>
      </c>
      <c r="K45" s="28">
        <v>500</v>
      </c>
      <c r="L45" s="68">
        <v>0</v>
      </c>
      <c r="M45" s="84">
        <v>150</v>
      </c>
      <c r="N45" s="29">
        <v>1000</v>
      </c>
      <c r="O45" s="85">
        <v>0</v>
      </c>
      <c r="P45" s="76">
        <f t="shared" si="7"/>
        <v>500</v>
      </c>
      <c r="Q45" s="31">
        <f t="shared" si="8"/>
        <v>1550</v>
      </c>
      <c r="R45" s="31">
        <f t="shared" si="9"/>
        <v>0</v>
      </c>
      <c r="S45" s="77">
        <f t="shared" si="11"/>
        <v>2050</v>
      </c>
    </row>
    <row r="46" spans="1:19" x14ac:dyDescent="0.3">
      <c r="A46" s="107" t="s">
        <v>142</v>
      </c>
      <c r="B46" s="113" t="s">
        <v>143</v>
      </c>
      <c r="C46" s="120" t="s">
        <v>144</v>
      </c>
      <c r="D46" s="127" t="s">
        <v>145</v>
      </c>
      <c r="E46" s="136" t="s">
        <v>18</v>
      </c>
      <c r="F46" s="137" t="s">
        <v>25</v>
      </c>
      <c r="G46" s="96">
        <v>9</v>
      </c>
      <c r="H46" s="25">
        <v>0</v>
      </c>
      <c r="I46" s="97">
        <v>0</v>
      </c>
      <c r="J46" s="66">
        <v>5</v>
      </c>
      <c r="K46" s="27">
        <v>0</v>
      </c>
      <c r="L46" s="67">
        <v>0</v>
      </c>
      <c r="M46" s="87">
        <v>0</v>
      </c>
      <c r="N46" s="29">
        <v>0</v>
      </c>
      <c r="O46" s="85">
        <v>0</v>
      </c>
      <c r="P46" s="76">
        <f t="shared" si="7"/>
        <v>14</v>
      </c>
      <c r="Q46" s="31">
        <f t="shared" si="8"/>
        <v>0</v>
      </c>
      <c r="R46" s="31">
        <f t="shared" si="9"/>
        <v>0</v>
      </c>
      <c r="S46" s="77">
        <f t="shared" si="11"/>
        <v>14</v>
      </c>
    </row>
    <row r="47" spans="1:19" x14ac:dyDescent="0.3">
      <c r="A47" s="108" t="s">
        <v>146</v>
      </c>
      <c r="B47" s="114" t="s">
        <v>147</v>
      </c>
      <c r="C47" s="121" t="s">
        <v>148</v>
      </c>
      <c r="D47" s="128" t="s">
        <v>149</v>
      </c>
      <c r="E47" s="137" t="s">
        <v>18</v>
      </c>
      <c r="F47" s="137" t="s">
        <v>25</v>
      </c>
      <c r="G47" s="96">
        <v>100</v>
      </c>
      <c r="H47" s="25">
        <v>0</v>
      </c>
      <c r="I47" s="97">
        <v>0</v>
      </c>
      <c r="J47" s="66">
        <v>50</v>
      </c>
      <c r="K47" s="28">
        <v>0</v>
      </c>
      <c r="L47" s="68">
        <v>0</v>
      </c>
      <c r="M47" s="87">
        <v>0</v>
      </c>
      <c r="N47" s="29">
        <v>0</v>
      </c>
      <c r="O47" s="85">
        <v>0</v>
      </c>
      <c r="P47" s="76">
        <f t="shared" si="7"/>
        <v>150</v>
      </c>
      <c r="Q47" s="31">
        <f t="shared" si="8"/>
        <v>0</v>
      </c>
      <c r="R47" s="31">
        <f t="shared" si="9"/>
        <v>0</v>
      </c>
      <c r="S47" s="77">
        <f t="shared" si="11"/>
        <v>150</v>
      </c>
    </row>
    <row r="48" spans="1:19" x14ac:dyDescent="0.3">
      <c r="A48" s="108" t="s">
        <v>150</v>
      </c>
      <c r="B48" s="114" t="s">
        <v>151</v>
      </c>
      <c r="C48" s="121" t="s">
        <v>485</v>
      </c>
      <c r="D48" s="128" t="s">
        <v>152</v>
      </c>
      <c r="E48" s="137" t="s">
        <v>18</v>
      </c>
      <c r="F48" s="137" t="s">
        <v>25</v>
      </c>
      <c r="G48" s="96">
        <v>37</v>
      </c>
      <c r="H48" s="25">
        <v>0</v>
      </c>
      <c r="I48" s="97">
        <v>0</v>
      </c>
      <c r="J48" s="66">
        <v>20</v>
      </c>
      <c r="K48" s="28">
        <v>0</v>
      </c>
      <c r="L48" s="68">
        <v>0</v>
      </c>
      <c r="M48" s="88">
        <v>2</v>
      </c>
      <c r="N48" s="29">
        <v>0</v>
      </c>
      <c r="O48" s="85">
        <v>0</v>
      </c>
      <c r="P48" s="76">
        <f t="shared" si="7"/>
        <v>59</v>
      </c>
      <c r="Q48" s="31">
        <f t="shared" si="8"/>
        <v>0</v>
      </c>
      <c r="R48" s="31">
        <f t="shared" si="9"/>
        <v>0</v>
      </c>
      <c r="S48" s="77">
        <f t="shared" si="11"/>
        <v>59</v>
      </c>
    </row>
    <row r="49" spans="1:19" x14ac:dyDescent="0.3">
      <c r="A49" s="108" t="s">
        <v>38</v>
      </c>
      <c r="B49" s="114" t="s">
        <v>153</v>
      </c>
      <c r="C49" s="121" t="s">
        <v>154</v>
      </c>
      <c r="D49" s="128" t="s">
        <v>155</v>
      </c>
      <c r="E49" s="137" t="s">
        <v>42</v>
      </c>
      <c r="F49" s="137" t="s">
        <v>25</v>
      </c>
      <c r="G49" s="96">
        <v>1</v>
      </c>
      <c r="H49" s="25">
        <v>0</v>
      </c>
      <c r="I49" s="97">
        <v>0</v>
      </c>
      <c r="J49" s="66">
        <v>1</v>
      </c>
      <c r="K49" s="28">
        <v>0</v>
      </c>
      <c r="L49" s="68">
        <v>0</v>
      </c>
      <c r="M49" s="88">
        <v>0</v>
      </c>
      <c r="N49" s="29">
        <v>0</v>
      </c>
      <c r="O49" s="85">
        <v>0</v>
      </c>
      <c r="P49" s="76">
        <f t="shared" si="7"/>
        <v>2</v>
      </c>
      <c r="Q49" s="31">
        <f t="shared" si="8"/>
        <v>0</v>
      </c>
      <c r="R49" s="31">
        <f t="shared" si="9"/>
        <v>0</v>
      </c>
      <c r="S49" s="77">
        <v>2</v>
      </c>
    </row>
    <row r="50" spans="1:19" x14ac:dyDescent="0.3">
      <c r="A50" s="108" t="s">
        <v>156</v>
      </c>
      <c r="B50" s="114" t="s">
        <v>157</v>
      </c>
      <c r="C50" s="121" t="s">
        <v>158</v>
      </c>
      <c r="D50" s="128" t="s">
        <v>159</v>
      </c>
      <c r="E50" s="137" t="s">
        <v>42</v>
      </c>
      <c r="F50" s="137" t="s">
        <v>25</v>
      </c>
      <c r="G50" s="96">
        <v>1</v>
      </c>
      <c r="H50" s="25">
        <v>0</v>
      </c>
      <c r="I50" s="97">
        <v>0</v>
      </c>
      <c r="J50" s="66">
        <v>0</v>
      </c>
      <c r="K50" s="28">
        <v>0</v>
      </c>
      <c r="L50" s="68">
        <v>0</v>
      </c>
      <c r="M50" s="88">
        <v>0</v>
      </c>
      <c r="N50" s="29">
        <v>0</v>
      </c>
      <c r="O50" s="85">
        <v>0</v>
      </c>
      <c r="P50" s="76">
        <f t="shared" si="7"/>
        <v>1</v>
      </c>
      <c r="Q50" s="31">
        <f t="shared" si="8"/>
        <v>0</v>
      </c>
      <c r="R50" s="31">
        <f t="shared" si="9"/>
        <v>0</v>
      </c>
      <c r="S50" s="77">
        <v>2</v>
      </c>
    </row>
    <row r="51" spans="1:19" x14ac:dyDescent="0.3">
      <c r="A51" s="108" t="s">
        <v>160</v>
      </c>
      <c r="B51" s="114" t="s">
        <v>161</v>
      </c>
      <c r="C51" s="121" t="s">
        <v>162</v>
      </c>
      <c r="D51" s="128" t="s">
        <v>163</v>
      </c>
      <c r="E51" s="137" t="s">
        <v>18</v>
      </c>
      <c r="F51" s="137" t="s">
        <v>164</v>
      </c>
      <c r="G51" s="96">
        <v>1</v>
      </c>
      <c r="H51" s="25">
        <v>0</v>
      </c>
      <c r="I51" s="97">
        <v>0</v>
      </c>
      <c r="J51" s="66">
        <v>5</v>
      </c>
      <c r="K51" s="28">
        <v>0</v>
      </c>
      <c r="L51" s="68">
        <v>0</v>
      </c>
      <c r="M51" s="84">
        <v>1</v>
      </c>
      <c r="N51" s="29">
        <v>0</v>
      </c>
      <c r="O51" s="85">
        <v>0</v>
      </c>
      <c r="P51" s="76">
        <f t="shared" si="7"/>
        <v>7</v>
      </c>
      <c r="Q51" s="31">
        <f t="shared" si="8"/>
        <v>0</v>
      </c>
      <c r="R51" s="31">
        <f t="shared" si="9"/>
        <v>0</v>
      </c>
      <c r="S51" s="77">
        <f t="shared" ref="S51:S61" si="12">SUM(P51+Q51+R51)</f>
        <v>7</v>
      </c>
    </row>
    <row r="52" spans="1:19" x14ac:dyDescent="0.3">
      <c r="A52" s="108" t="s">
        <v>165</v>
      </c>
      <c r="B52" s="114" t="s">
        <v>166</v>
      </c>
      <c r="C52" s="121" t="s">
        <v>167</v>
      </c>
      <c r="D52" s="128" t="s">
        <v>168</v>
      </c>
      <c r="E52" s="137" t="s">
        <v>18</v>
      </c>
      <c r="F52" s="137" t="s">
        <v>169</v>
      </c>
      <c r="G52" s="96">
        <v>10</v>
      </c>
      <c r="H52" s="25">
        <v>0</v>
      </c>
      <c r="I52" s="97">
        <v>0</v>
      </c>
      <c r="J52" s="66">
        <v>30</v>
      </c>
      <c r="K52" s="28">
        <v>0</v>
      </c>
      <c r="L52" s="68">
        <v>0</v>
      </c>
      <c r="M52" s="84">
        <v>6</v>
      </c>
      <c r="N52" s="29">
        <v>10</v>
      </c>
      <c r="O52" s="85">
        <v>0</v>
      </c>
      <c r="P52" s="76">
        <f t="shared" si="7"/>
        <v>46</v>
      </c>
      <c r="Q52" s="31">
        <f t="shared" si="8"/>
        <v>10</v>
      </c>
      <c r="R52" s="31">
        <f t="shared" si="9"/>
        <v>0</v>
      </c>
      <c r="S52" s="77">
        <f t="shared" si="12"/>
        <v>56</v>
      </c>
    </row>
    <row r="53" spans="1:19" x14ac:dyDescent="0.3">
      <c r="A53" s="108" t="s">
        <v>170</v>
      </c>
      <c r="B53" s="114" t="s">
        <v>171</v>
      </c>
      <c r="C53" s="121" t="s">
        <v>172</v>
      </c>
      <c r="D53" s="128" t="s">
        <v>173</v>
      </c>
      <c r="E53" s="137" t="s">
        <v>18</v>
      </c>
      <c r="F53" s="137" t="s">
        <v>164</v>
      </c>
      <c r="G53" s="96">
        <v>40</v>
      </c>
      <c r="H53" s="25">
        <v>0</v>
      </c>
      <c r="I53" s="97">
        <v>0</v>
      </c>
      <c r="J53" s="66">
        <v>100</v>
      </c>
      <c r="K53" s="28">
        <v>100</v>
      </c>
      <c r="L53" s="68">
        <v>0</v>
      </c>
      <c r="M53" s="84">
        <v>15</v>
      </c>
      <c r="N53" s="29">
        <v>50</v>
      </c>
      <c r="O53" s="85">
        <v>0</v>
      </c>
      <c r="P53" s="76">
        <f t="shared" si="7"/>
        <v>155</v>
      </c>
      <c r="Q53" s="31">
        <f t="shared" si="8"/>
        <v>150</v>
      </c>
      <c r="R53" s="31">
        <f t="shared" si="9"/>
        <v>0</v>
      </c>
      <c r="S53" s="77">
        <f t="shared" si="12"/>
        <v>305</v>
      </c>
    </row>
    <row r="54" spans="1:19" x14ac:dyDescent="0.3">
      <c r="A54" s="108" t="s">
        <v>174</v>
      </c>
      <c r="B54" s="114" t="s">
        <v>175</v>
      </c>
      <c r="C54" s="121" t="s">
        <v>176</v>
      </c>
      <c r="D54" s="128" t="s">
        <v>177</v>
      </c>
      <c r="E54" s="137" t="s">
        <v>18</v>
      </c>
      <c r="F54" s="137" t="s">
        <v>164</v>
      </c>
      <c r="G54" s="96">
        <v>10</v>
      </c>
      <c r="H54" s="25">
        <v>0</v>
      </c>
      <c r="I54" s="97">
        <v>0</v>
      </c>
      <c r="J54" s="66">
        <v>20</v>
      </c>
      <c r="K54" s="28">
        <v>10</v>
      </c>
      <c r="L54" s="68">
        <v>0</v>
      </c>
      <c r="M54" s="84">
        <v>2</v>
      </c>
      <c r="N54" s="29">
        <v>0</v>
      </c>
      <c r="O54" s="85">
        <v>0</v>
      </c>
      <c r="P54" s="76">
        <f t="shared" si="7"/>
        <v>32</v>
      </c>
      <c r="Q54" s="31">
        <f t="shared" si="8"/>
        <v>10</v>
      </c>
      <c r="R54" s="31">
        <f t="shared" si="9"/>
        <v>0</v>
      </c>
      <c r="S54" s="77">
        <f t="shared" si="12"/>
        <v>42</v>
      </c>
    </row>
    <row r="55" spans="1:19" x14ac:dyDescent="0.3">
      <c r="A55" s="108" t="s">
        <v>178</v>
      </c>
      <c r="B55" s="114" t="s">
        <v>179</v>
      </c>
      <c r="C55" s="121" t="s">
        <v>180</v>
      </c>
      <c r="D55" s="128" t="s">
        <v>181</v>
      </c>
      <c r="E55" s="137" t="s">
        <v>18</v>
      </c>
      <c r="F55" s="137" t="s">
        <v>19</v>
      </c>
      <c r="G55" s="96">
        <v>6200</v>
      </c>
      <c r="H55" s="25">
        <v>150</v>
      </c>
      <c r="I55" s="97">
        <v>0</v>
      </c>
      <c r="J55" s="66">
        <v>1500</v>
      </c>
      <c r="K55" s="28">
        <v>250</v>
      </c>
      <c r="L55" s="68">
        <v>10</v>
      </c>
      <c r="M55" s="84">
        <v>200</v>
      </c>
      <c r="N55" s="29">
        <v>100</v>
      </c>
      <c r="O55" s="85" t="s">
        <v>20</v>
      </c>
      <c r="P55" s="76">
        <f t="shared" si="7"/>
        <v>7900</v>
      </c>
      <c r="Q55" s="31">
        <f t="shared" si="8"/>
        <v>500</v>
      </c>
      <c r="R55" s="31">
        <f t="shared" si="9"/>
        <v>10</v>
      </c>
      <c r="S55" s="77">
        <f t="shared" si="12"/>
        <v>8410</v>
      </c>
    </row>
    <row r="56" spans="1:19" s="4" customFormat="1" x14ac:dyDescent="0.3">
      <c r="A56" s="108" t="s">
        <v>182</v>
      </c>
      <c r="B56" s="114" t="s">
        <v>183</v>
      </c>
      <c r="C56" s="121" t="s">
        <v>184</v>
      </c>
      <c r="D56" s="128" t="s">
        <v>185</v>
      </c>
      <c r="E56" s="137" t="s">
        <v>18</v>
      </c>
      <c r="F56" s="137" t="s">
        <v>25</v>
      </c>
      <c r="G56" s="96">
        <v>10</v>
      </c>
      <c r="H56" s="25">
        <v>0</v>
      </c>
      <c r="I56" s="97">
        <v>0</v>
      </c>
      <c r="J56" s="66">
        <v>10</v>
      </c>
      <c r="K56" s="28">
        <v>0</v>
      </c>
      <c r="L56" s="68">
        <v>0</v>
      </c>
      <c r="M56" s="84">
        <v>20</v>
      </c>
      <c r="N56" s="29">
        <v>0</v>
      </c>
      <c r="O56" s="85">
        <v>0</v>
      </c>
      <c r="P56" s="76">
        <f t="shared" si="7"/>
        <v>40</v>
      </c>
      <c r="Q56" s="31">
        <f t="shared" si="8"/>
        <v>0</v>
      </c>
      <c r="R56" s="31">
        <f t="shared" si="9"/>
        <v>0</v>
      </c>
      <c r="S56" s="77">
        <f t="shared" si="12"/>
        <v>40</v>
      </c>
    </row>
    <row r="57" spans="1:19" x14ac:dyDescent="0.3">
      <c r="A57" s="108" t="s">
        <v>186</v>
      </c>
      <c r="B57" s="114" t="s">
        <v>187</v>
      </c>
      <c r="C57" s="121" t="s">
        <v>188</v>
      </c>
      <c r="D57" s="128" t="s">
        <v>189</v>
      </c>
      <c r="E57" s="137" t="s">
        <v>18</v>
      </c>
      <c r="F57" s="137" t="s">
        <v>164</v>
      </c>
      <c r="G57" s="96">
        <v>2</v>
      </c>
      <c r="H57" s="25">
        <v>0</v>
      </c>
      <c r="I57" s="97">
        <v>0</v>
      </c>
      <c r="J57" s="66">
        <v>10</v>
      </c>
      <c r="K57" s="28">
        <v>10</v>
      </c>
      <c r="L57" s="68">
        <v>0</v>
      </c>
      <c r="M57" s="84">
        <v>5</v>
      </c>
      <c r="N57" s="29">
        <v>0</v>
      </c>
      <c r="O57" s="85">
        <v>0</v>
      </c>
      <c r="P57" s="76">
        <f t="shared" si="7"/>
        <v>17</v>
      </c>
      <c r="Q57" s="31">
        <f t="shared" si="8"/>
        <v>10</v>
      </c>
      <c r="R57" s="31">
        <f t="shared" si="9"/>
        <v>0</v>
      </c>
      <c r="S57" s="77">
        <f t="shared" si="12"/>
        <v>27</v>
      </c>
    </row>
    <row r="58" spans="1:19" x14ac:dyDescent="0.3">
      <c r="A58" s="108" t="s">
        <v>190</v>
      </c>
      <c r="B58" s="114" t="s">
        <v>191</v>
      </c>
      <c r="C58" s="121" t="s">
        <v>192</v>
      </c>
      <c r="D58" s="128" t="s">
        <v>193</v>
      </c>
      <c r="E58" s="137" t="s">
        <v>18</v>
      </c>
      <c r="F58" s="137" t="s">
        <v>164</v>
      </c>
      <c r="G58" s="96" t="s">
        <v>20</v>
      </c>
      <c r="H58" s="25">
        <v>0</v>
      </c>
      <c r="I58" s="97">
        <v>0</v>
      </c>
      <c r="J58" s="66">
        <v>0</v>
      </c>
      <c r="K58" s="28">
        <v>0</v>
      </c>
      <c r="L58" s="68">
        <v>0</v>
      </c>
      <c r="M58" s="84">
        <v>15</v>
      </c>
      <c r="N58" s="29">
        <v>0</v>
      </c>
      <c r="O58" s="85">
        <v>0</v>
      </c>
      <c r="P58" s="76">
        <f t="shared" si="7"/>
        <v>15</v>
      </c>
      <c r="Q58" s="31">
        <f t="shared" si="8"/>
        <v>0</v>
      </c>
      <c r="R58" s="31">
        <f t="shared" si="9"/>
        <v>0</v>
      </c>
      <c r="S58" s="77">
        <f t="shared" si="12"/>
        <v>15</v>
      </c>
    </row>
    <row r="59" spans="1:19" x14ac:dyDescent="0.3">
      <c r="A59" s="108" t="s">
        <v>194</v>
      </c>
      <c r="B59" s="116" t="s">
        <v>195</v>
      </c>
      <c r="C59" s="122" t="s">
        <v>196</v>
      </c>
      <c r="D59" s="130" t="s">
        <v>197</v>
      </c>
      <c r="E59" s="137" t="s">
        <v>18</v>
      </c>
      <c r="F59" s="137" t="s">
        <v>164</v>
      </c>
      <c r="G59" s="96" t="s">
        <v>20</v>
      </c>
      <c r="H59" s="25">
        <v>0</v>
      </c>
      <c r="I59" s="97">
        <v>0</v>
      </c>
      <c r="J59" s="66">
        <v>0</v>
      </c>
      <c r="K59" s="28">
        <v>1</v>
      </c>
      <c r="L59" s="68">
        <v>0</v>
      </c>
      <c r="M59" s="84">
        <v>0</v>
      </c>
      <c r="N59" s="29">
        <v>0</v>
      </c>
      <c r="O59" s="85">
        <v>0</v>
      </c>
      <c r="P59" s="76">
        <f t="shared" si="7"/>
        <v>0</v>
      </c>
      <c r="Q59" s="31">
        <f t="shared" si="8"/>
        <v>1</v>
      </c>
      <c r="R59" s="31">
        <f t="shared" si="9"/>
        <v>0</v>
      </c>
      <c r="S59" s="77">
        <f t="shared" si="12"/>
        <v>1</v>
      </c>
    </row>
    <row r="60" spans="1:19" x14ac:dyDescent="0.3">
      <c r="A60" s="108" t="s">
        <v>198</v>
      </c>
      <c r="B60" s="116" t="s">
        <v>199</v>
      </c>
      <c r="C60" s="122" t="s">
        <v>200</v>
      </c>
      <c r="D60" s="130" t="s">
        <v>201</v>
      </c>
      <c r="E60" s="137" t="s">
        <v>18</v>
      </c>
      <c r="F60" s="137" t="s">
        <v>164</v>
      </c>
      <c r="G60" s="96" t="s">
        <v>20</v>
      </c>
      <c r="H60" s="25">
        <v>0</v>
      </c>
      <c r="I60" s="97">
        <v>0</v>
      </c>
      <c r="J60" s="66">
        <v>0</v>
      </c>
      <c r="K60" s="28">
        <v>1</v>
      </c>
      <c r="L60" s="68">
        <v>0</v>
      </c>
      <c r="M60" s="84">
        <v>0</v>
      </c>
      <c r="N60" s="29">
        <v>0</v>
      </c>
      <c r="O60" s="85">
        <v>0</v>
      </c>
      <c r="P60" s="76">
        <f t="shared" si="7"/>
        <v>0</v>
      </c>
      <c r="Q60" s="31">
        <f t="shared" si="8"/>
        <v>1</v>
      </c>
      <c r="R60" s="31">
        <f t="shared" si="9"/>
        <v>0</v>
      </c>
      <c r="S60" s="77">
        <f t="shared" si="12"/>
        <v>1</v>
      </c>
    </row>
    <row r="61" spans="1:19" x14ac:dyDescent="0.3">
      <c r="A61" s="108" t="s">
        <v>202</v>
      </c>
      <c r="B61" s="114" t="s">
        <v>203</v>
      </c>
      <c r="C61" s="121" t="s">
        <v>204</v>
      </c>
      <c r="D61" s="128" t="s">
        <v>205</v>
      </c>
      <c r="E61" s="137" t="s">
        <v>18</v>
      </c>
      <c r="F61" s="137" t="s">
        <v>206</v>
      </c>
      <c r="G61" s="96">
        <v>500</v>
      </c>
      <c r="H61" s="25">
        <v>3</v>
      </c>
      <c r="I61" s="97">
        <v>0</v>
      </c>
      <c r="J61" s="66">
        <v>112</v>
      </c>
      <c r="K61" s="28">
        <v>28</v>
      </c>
      <c r="L61" s="68">
        <v>0</v>
      </c>
      <c r="M61" s="84">
        <v>20</v>
      </c>
      <c r="N61" s="29">
        <v>10</v>
      </c>
      <c r="O61" s="85">
        <v>10</v>
      </c>
      <c r="P61" s="76">
        <f t="shared" si="7"/>
        <v>632</v>
      </c>
      <c r="Q61" s="31">
        <f t="shared" si="8"/>
        <v>41</v>
      </c>
      <c r="R61" s="31">
        <f t="shared" si="9"/>
        <v>10</v>
      </c>
      <c r="S61" s="77">
        <f t="shared" si="12"/>
        <v>683</v>
      </c>
    </row>
    <row r="62" spans="1:19" x14ac:dyDescent="0.3">
      <c r="A62" s="108" t="s">
        <v>207</v>
      </c>
      <c r="B62" s="114" t="s">
        <v>208</v>
      </c>
      <c r="C62" s="121" t="s">
        <v>209</v>
      </c>
      <c r="D62" s="128" t="s">
        <v>210</v>
      </c>
      <c r="E62" s="137" t="s">
        <v>42</v>
      </c>
      <c r="F62" s="137" t="s">
        <v>164</v>
      </c>
      <c r="G62" s="96">
        <v>1</v>
      </c>
      <c r="H62" s="25">
        <v>0</v>
      </c>
      <c r="I62" s="97">
        <v>0</v>
      </c>
      <c r="J62" s="66">
        <v>0</v>
      </c>
      <c r="K62" s="28">
        <v>0</v>
      </c>
      <c r="L62" s="68">
        <v>0</v>
      </c>
      <c r="M62" s="84">
        <v>0</v>
      </c>
      <c r="N62" s="29">
        <v>0</v>
      </c>
      <c r="O62" s="85">
        <v>0</v>
      </c>
      <c r="P62" s="76">
        <f t="shared" si="7"/>
        <v>1</v>
      </c>
      <c r="Q62" s="31">
        <f t="shared" si="8"/>
        <v>0</v>
      </c>
      <c r="R62" s="31">
        <f t="shared" si="9"/>
        <v>0</v>
      </c>
      <c r="S62" s="77">
        <v>1</v>
      </c>
    </row>
    <row r="63" spans="1:19" x14ac:dyDescent="0.3">
      <c r="A63" s="108" t="s">
        <v>211</v>
      </c>
      <c r="B63" s="114" t="s">
        <v>212</v>
      </c>
      <c r="C63" s="121" t="s">
        <v>213</v>
      </c>
      <c r="D63" s="128" t="s">
        <v>214</v>
      </c>
      <c r="E63" s="137" t="s">
        <v>42</v>
      </c>
      <c r="F63" s="137" t="s">
        <v>164</v>
      </c>
      <c r="G63" s="96">
        <v>1</v>
      </c>
      <c r="H63" s="25">
        <v>0</v>
      </c>
      <c r="I63" s="97">
        <v>0</v>
      </c>
      <c r="J63" s="66">
        <v>0</v>
      </c>
      <c r="K63" s="28">
        <v>0</v>
      </c>
      <c r="L63" s="68">
        <v>0</v>
      </c>
      <c r="M63" s="84">
        <v>0</v>
      </c>
      <c r="N63" s="29">
        <v>0</v>
      </c>
      <c r="O63" s="85">
        <v>0</v>
      </c>
      <c r="P63" s="76">
        <f t="shared" si="7"/>
        <v>1</v>
      </c>
      <c r="Q63" s="31">
        <f t="shared" si="8"/>
        <v>0</v>
      </c>
      <c r="R63" s="31">
        <f t="shared" si="9"/>
        <v>0</v>
      </c>
      <c r="S63" s="77">
        <v>1</v>
      </c>
    </row>
    <row r="64" spans="1:19" x14ac:dyDescent="0.3">
      <c r="A64" s="108" t="s">
        <v>215</v>
      </c>
      <c r="B64" s="114" t="s">
        <v>216</v>
      </c>
      <c r="C64" s="121" t="s">
        <v>217</v>
      </c>
      <c r="D64" s="128" t="s">
        <v>218</v>
      </c>
      <c r="E64" s="137" t="s">
        <v>18</v>
      </c>
      <c r="F64" s="137" t="s">
        <v>206</v>
      </c>
      <c r="G64" s="96">
        <v>40</v>
      </c>
      <c r="H64" s="25">
        <v>40</v>
      </c>
      <c r="I64" s="97">
        <v>2</v>
      </c>
      <c r="J64" s="66">
        <v>50</v>
      </c>
      <c r="K64" s="28">
        <v>50</v>
      </c>
      <c r="L64" s="68">
        <v>0</v>
      </c>
      <c r="M64" s="84" t="s">
        <v>20</v>
      </c>
      <c r="N64" s="29" t="s">
        <v>20</v>
      </c>
      <c r="O64" s="85">
        <v>14</v>
      </c>
      <c r="P64" s="76">
        <f t="shared" si="7"/>
        <v>90</v>
      </c>
      <c r="Q64" s="31">
        <f t="shared" si="8"/>
        <v>90</v>
      </c>
      <c r="R64" s="31">
        <f t="shared" si="9"/>
        <v>16</v>
      </c>
      <c r="S64" s="77">
        <f t="shared" ref="S64:S72" si="13">SUM(P64+Q64+R64)</f>
        <v>196</v>
      </c>
    </row>
    <row r="65" spans="1:20" x14ac:dyDescent="0.3">
      <c r="A65" s="108" t="s">
        <v>219</v>
      </c>
      <c r="B65" s="114" t="s">
        <v>220</v>
      </c>
      <c r="C65" s="121" t="s">
        <v>221</v>
      </c>
      <c r="D65" s="128" t="s">
        <v>222</v>
      </c>
      <c r="E65" s="137" t="s">
        <v>18</v>
      </c>
      <c r="F65" s="137" t="s">
        <v>206</v>
      </c>
      <c r="G65" s="96" t="s">
        <v>20</v>
      </c>
      <c r="H65" s="25">
        <v>0</v>
      </c>
      <c r="I65" s="97" t="s">
        <v>20</v>
      </c>
      <c r="J65" s="66">
        <v>16</v>
      </c>
      <c r="K65" s="28">
        <v>10</v>
      </c>
      <c r="L65" s="68">
        <v>20</v>
      </c>
      <c r="M65" s="84" t="s">
        <v>20</v>
      </c>
      <c r="N65" s="32" t="s">
        <v>20</v>
      </c>
      <c r="O65" s="85">
        <v>24</v>
      </c>
      <c r="P65" s="76">
        <f t="shared" si="7"/>
        <v>16</v>
      </c>
      <c r="Q65" s="31">
        <f t="shared" si="8"/>
        <v>10</v>
      </c>
      <c r="R65" s="31">
        <f t="shared" si="9"/>
        <v>44</v>
      </c>
      <c r="S65" s="77">
        <f t="shared" si="13"/>
        <v>70</v>
      </c>
    </row>
    <row r="66" spans="1:20" x14ac:dyDescent="0.3">
      <c r="A66" s="108" t="s">
        <v>223</v>
      </c>
      <c r="B66" s="114" t="s">
        <v>224</v>
      </c>
      <c r="C66" s="121" t="s">
        <v>225</v>
      </c>
      <c r="D66" s="128" t="s">
        <v>226</v>
      </c>
      <c r="E66" s="137" t="s">
        <v>42</v>
      </c>
      <c r="F66" s="137" t="s">
        <v>25</v>
      </c>
      <c r="G66" s="96" t="s">
        <v>20</v>
      </c>
      <c r="H66" s="25">
        <v>0</v>
      </c>
      <c r="I66" s="97">
        <v>0</v>
      </c>
      <c r="J66" s="66">
        <v>0</v>
      </c>
      <c r="K66" s="28">
        <v>1</v>
      </c>
      <c r="L66" s="68">
        <v>0</v>
      </c>
      <c r="M66" s="84">
        <v>0</v>
      </c>
      <c r="N66" s="29">
        <v>0</v>
      </c>
      <c r="O66" s="86">
        <v>0</v>
      </c>
      <c r="P66" s="76">
        <f t="shared" si="7"/>
        <v>0</v>
      </c>
      <c r="Q66" s="31">
        <f t="shared" si="8"/>
        <v>1</v>
      </c>
      <c r="R66" s="31">
        <f t="shared" si="9"/>
        <v>0</v>
      </c>
      <c r="S66" s="77">
        <f t="shared" si="13"/>
        <v>1</v>
      </c>
    </row>
    <row r="67" spans="1:20" x14ac:dyDescent="0.3">
      <c r="A67" s="107" t="s">
        <v>227</v>
      </c>
      <c r="B67" s="113" t="s">
        <v>228</v>
      </c>
      <c r="C67" s="120" t="s">
        <v>229</v>
      </c>
      <c r="D67" s="127" t="s">
        <v>230</v>
      </c>
      <c r="E67" s="136" t="s">
        <v>42</v>
      </c>
      <c r="F67" s="137" t="s">
        <v>25</v>
      </c>
      <c r="G67" s="96">
        <v>1</v>
      </c>
      <c r="H67" s="25">
        <v>0</v>
      </c>
      <c r="I67" s="97">
        <v>0</v>
      </c>
      <c r="J67" s="66">
        <v>3</v>
      </c>
      <c r="K67" s="27">
        <v>3</v>
      </c>
      <c r="L67" s="67">
        <v>0</v>
      </c>
      <c r="M67" s="84">
        <v>0</v>
      </c>
      <c r="N67" s="29">
        <v>0</v>
      </c>
      <c r="O67" s="86">
        <v>0</v>
      </c>
      <c r="P67" s="76">
        <f t="shared" si="7"/>
        <v>4</v>
      </c>
      <c r="Q67" s="31">
        <f t="shared" si="8"/>
        <v>3</v>
      </c>
      <c r="R67" s="31">
        <f t="shared" si="9"/>
        <v>0</v>
      </c>
      <c r="S67" s="77">
        <f t="shared" si="13"/>
        <v>7</v>
      </c>
    </row>
    <row r="68" spans="1:20" x14ac:dyDescent="0.3">
      <c r="A68" s="108" t="s">
        <v>231</v>
      </c>
      <c r="B68" s="114" t="s">
        <v>232</v>
      </c>
      <c r="C68" s="121" t="s">
        <v>233</v>
      </c>
      <c r="D68" s="128" t="s">
        <v>234</v>
      </c>
      <c r="E68" s="137" t="s">
        <v>42</v>
      </c>
      <c r="F68" s="137" t="s">
        <v>235</v>
      </c>
      <c r="G68" s="96">
        <v>1</v>
      </c>
      <c r="H68" s="25">
        <v>0</v>
      </c>
      <c r="I68" s="97">
        <v>0</v>
      </c>
      <c r="J68" s="66">
        <v>0</v>
      </c>
      <c r="K68" s="28">
        <v>0</v>
      </c>
      <c r="L68" s="68">
        <v>0</v>
      </c>
      <c r="M68" s="84">
        <v>1</v>
      </c>
      <c r="N68" s="29">
        <v>0</v>
      </c>
      <c r="O68" s="85">
        <v>0</v>
      </c>
      <c r="P68" s="76">
        <f t="shared" si="7"/>
        <v>2</v>
      </c>
      <c r="Q68" s="31">
        <f t="shared" si="8"/>
        <v>0</v>
      </c>
      <c r="R68" s="31">
        <f t="shared" si="9"/>
        <v>0</v>
      </c>
      <c r="S68" s="77">
        <f t="shared" si="13"/>
        <v>2</v>
      </c>
      <c r="T68" s="1"/>
    </row>
    <row r="69" spans="1:20" x14ac:dyDescent="0.3">
      <c r="A69" s="108" t="s">
        <v>236</v>
      </c>
      <c r="B69" s="114" t="s">
        <v>237</v>
      </c>
      <c r="C69" s="121" t="s">
        <v>238</v>
      </c>
      <c r="D69" s="128" t="s">
        <v>239</v>
      </c>
      <c r="E69" s="137" t="s">
        <v>18</v>
      </c>
      <c r="F69" s="137" t="s">
        <v>206</v>
      </c>
      <c r="G69" s="96" t="s">
        <v>20</v>
      </c>
      <c r="H69" s="25">
        <v>20</v>
      </c>
      <c r="I69" s="97">
        <f>7*2</f>
        <v>14</v>
      </c>
      <c r="J69" s="66">
        <v>30</v>
      </c>
      <c r="K69" s="28">
        <v>15</v>
      </c>
      <c r="L69" s="68">
        <v>0</v>
      </c>
      <c r="M69" s="84">
        <v>0</v>
      </c>
      <c r="N69" s="29">
        <v>0</v>
      </c>
      <c r="O69" s="85">
        <v>0</v>
      </c>
      <c r="P69" s="76">
        <f t="shared" si="7"/>
        <v>30</v>
      </c>
      <c r="Q69" s="31">
        <f t="shared" si="8"/>
        <v>35</v>
      </c>
      <c r="R69" s="31">
        <f t="shared" si="9"/>
        <v>14</v>
      </c>
      <c r="S69" s="77">
        <f t="shared" si="13"/>
        <v>79</v>
      </c>
    </row>
    <row r="70" spans="1:20" x14ac:dyDescent="0.3">
      <c r="A70" s="108" t="s">
        <v>240</v>
      </c>
      <c r="B70" s="114" t="s">
        <v>241</v>
      </c>
      <c r="C70" s="121" t="s">
        <v>242</v>
      </c>
      <c r="D70" s="128" t="s">
        <v>243</v>
      </c>
      <c r="E70" s="137" t="s">
        <v>18</v>
      </c>
      <c r="F70" s="137" t="s">
        <v>206</v>
      </c>
      <c r="G70" s="96">
        <v>25</v>
      </c>
      <c r="H70" s="25">
        <v>6</v>
      </c>
      <c r="I70" s="97">
        <v>0</v>
      </c>
      <c r="J70" s="66">
        <v>50</v>
      </c>
      <c r="K70" s="28">
        <v>30</v>
      </c>
      <c r="L70" s="68">
        <v>0</v>
      </c>
      <c r="M70" s="84">
        <v>0</v>
      </c>
      <c r="N70" s="29">
        <v>0</v>
      </c>
      <c r="O70" s="85">
        <v>0</v>
      </c>
      <c r="P70" s="76">
        <f t="shared" si="7"/>
        <v>75</v>
      </c>
      <c r="Q70" s="31">
        <f t="shared" si="8"/>
        <v>36</v>
      </c>
      <c r="R70" s="31">
        <f t="shared" si="9"/>
        <v>0</v>
      </c>
      <c r="S70" s="77">
        <f t="shared" si="13"/>
        <v>111</v>
      </c>
    </row>
    <row r="71" spans="1:20" x14ac:dyDescent="0.3">
      <c r="A71" s="108" t="s">
        <v>244</v>
      </c>
      <c r="B71" s="114" t="s">
        <v>245</v>
      </c>
      <c r="C71" s="121" t="s">
        <v>246</v>
      </c>
      <c r="D71" s="128" t="s">
        <v>247</v>
      </c>
      <c r="E71" s="137" t="s">
        <v>18</v>
      </c>
      <c r="F71" s="137" t="s">
        <v>206</v>
      </c>
      <c r="G71" s="96">
        <v>20</v>
      </c>
      <c r="H71" s="25">
        <v>2</v>
      </c>
      <c r="I71" s="97">
        <f>2*2</f>
        <v>4</v>
      </c>
      <c r="J71" s="66">
        <v>8</v>
      </c>
      <c r="K71" s="28">
        <v>2</v>
      </c>
      <c r="L71" s="68">
        <v>0</v>
      </c>
      <c r="M71" s="84">
        <v>1</v>
      </c>
      <c r="N71" s="29">
        <v>0</v>
      </c>
      <c r="O71" s="85">
        <v>0</v>
      </c>
      <c r="P71" s="76">
        <f t="shared" si="7"/>
        <v>29</v>
      </c>
      <c r="Q71" s="31">
        <f t="shared" si="8"/>
        <v>4</v>
      </c>
      <c r="R71" s="31">
        <f t="shared" si="9"/>
        <v>4</v>
      </c>
      <c r="S71" s="77">
        <f t="shared" si="13"/>
        <v>37</v>
      </c>
    </row>
    <row r="72" spans="1:20" x14ac:dyDescent="0.3">
      <c r="A72" s="108" t="s">
        <v>248</v>
      </c>
      <c r="B72" s="114" t="s">
        <v>249</v>
      </c>
      <c r="C72" s="121" t="s">
        <v>250</v>
      </c>
      <c r="D72" s="128" t="s">
        <v>251</v>
      </c>
      <c r="E72" s="137" t="s">
        <v>18</v>
      </c>
      <c r="F72" s="137" t="s">
        <v>164</v>
      </c>
      <c r="G72" s="96">
        <v>1000</v>
      </c>
      <c r="H72" s="25">
        <v>200</v>
      </c>
      <c r="I72" s="97">
        <v>0</v>
      </c>
      <c r="J72" s="66">
        <f>1006*2</f>
        <v>2012</v>
      </c>
      <c r="K72" s="28">
        <v>97</v>
      </c>
      <c r="L72" s="68">
        <v>0</v>
      </c>
      <c r="M72" s="84">
        <v>50</v>
      </c>
      <c r="N72" s="29" t="s">
        <v>20</v>
      </c>
      <c r="O72" s="85">
        <v>0</v>
      </c>
      <c r="P72" s="76">
        <f t="shared" si="7"/>
        <v>3062</v>
      </c>
      <c r="Q72" s="31">
        <f t="shared" si="8"/>
        <v>297</v>
      </c>
      <c r="R72" s="31">
        <f t="shared" si="9"/>
        <v>0</v>
      </c>
      <c r="S72" s="77">
        <f t="shared" si="13"/>
        <v>3359</v>
      </c>
    </row>
    <row r="73" spans="1:20" x14ac:dyDescent="0.3">
      <c r="A73" s="108" t="s">
        <v>252</v>
      </c>
      <c r="B73" s="114" t="s">
        <v>253</v>
      </c>
      <c r="C73" s="121" t="s">
        <v>254</v>
      </c>
      <c r="D73" s="128" t="s">
        <v>255</v>
      </c>
      <c r="E73" s="137" t="s">
        <v>42</v>
      </c>
      <c r="F73" s="137" t="s">
        <v>164</v>
      </c>
      <c r="G73" s="96">
        <v>1</v>
      </c>
      <c r="H73" s="25">
        <v>1</v>
      </c>
      <c r="I73" s="97">
        <v>0</v>
      </c>
      <c r="J73" s="66">
        <v>1</v>
      </c>
      <c r="K73" s="28">
        <v>1</v>
      </c>
      <c r="L73" s="68">
        <v>0</v>
      </c>
      <c r="M73" s="84">
        <v>0</v>
      </c>
      <c r="N73" s="29">
        <v>0</v>
      </c>
      <c r="O73" s="85">
        <v>0</v>
      </c>
      <c r="P73" s="76">
        <f t="shared" si="7"/>
        <v>2</v>
      </c>
      <c r="Q73" s="31">
        <f t="shared" si="8"/>
        <v>2</v>
      </c>
      <c r="R73" s="31">
        <f t="shared" si="9"/>
        <v>0</v>
      </c>
      <c r="S73" s="77">
        <v>4</v>
      </c>
    </row>
    <row r="74" spans="1:20" x14ac:dyDescent="0.3">
      <c r="A74" s="108" t="s">
        <v>256</v>
      </c>
      <c r="B74" s="114" t="s">
        <v>257</v>
      </c>
      <c r="C74" s="121" t="s">
        <v>258</v>
      </c>
      <c r="D74" s="131" t="s">
        <v>259</v>
      </c>
      <c r="E74" s="137" t="s">
        <v>42</v>
      </c>
      <c r="F74" s="137" t="s">
        <v>164</v>
      </c>
      <c r="G74" s="96" t="s">
        <v>20</v>
      </c>
      <c r="H74" s="25" t="s">
        <v>20</v>
      </c>
      <c r="I74" s="97">
        <v>0</v>
      </c>
      <c r="J74" s="66">
        <v>0</v>
      </c>
      <c r="K74" s="28">
        <v>1</v>
      </c>
      <c r="L74" s="68">
        <v>0</v>
      </c>
      <c r="M74" s="84">
        <v>0</v>
      </c>
      <c r="N74" s="29">
        <v>0</v>
      </c>
      <c r="O74" s="85">
        <v>0</v>
      </c>
      <c r="P74" s="76">
        <f t="shared" si="7"/>
        <v>0</v>
      </c>
      <c r="Q74" s="31">
        <f t="shared" si="8"/>
        <v>1</v>
      </c>
      <c r="R74" s="31">
        <f t="shared" si="9"/>
        <v>0</v>
      </c>
      <c r="S74" s="77">
        <f>SUM(P74:R74)</f>
        <v>1</v>
      </c>
    </row>
    <row r="75" spans="1:20" x14ac:dyDescent="0.3">
      <c r="A75" s="109" t="s">
        <v>260</v>
      </c>
      <c r="B75" s="114" t="s">
        <v>261</v>
      </c>
      <c r="C75" s="121" t="s">
        <v>262</v>
      </c>
      <c r="D75" s="128" t="s">
        <v>263</v>
      </c>
      <c r="E75" s="138" t="s">
        <v>18</v>
      </c>
      <c r="F75" s="137" t="s">
        <v>206</v>
      </c>
      <c r="G75" s="96" t="s">
        <v>20</v>
      </c>
      <c r="H75" s="25" t="s">
        <v>20</v>
      </c>
      <c r="I75" s="97" t="s">
        <v>20</v>
      </c>
      <c r="J75" s="66" t="s">
        <v>20</v>
      </c>
      <c r="K75" s="28" t="s">
        <v>20</v>
      </c>
      <c r="L75" s="68" t="s">
        <v>20</v>
      </c>
      <c r="M75" s="84">
        <v>10</v>
      </c>
      <c r="N75" s="29" t="s">
        <v>20</v>
      </c>
      <c r="O75" s="85" t="s">
        <v>20</v>
      </c>
      <c r="P75" s="76">
        <f t="shared" si="7"/>
        <v>10</v>
      </c>
      <c r="Q75" s="31">
        <f t="shared" si="8"/>
        <v>0</v>
      </c>
      <c r="R75" s="31">
        <f t="shared" si="9"/>
        <v>0</v>
      </c>
      <c r="S75" s="77">
        <f>SUM(P75:R75)</f>
        <v>10</v>
      </c>
    </row>
    <row r="76" spans="1:20" x14ac:dyDescent="0.3">
      <c r="A76" s="108" t="s">
        <v>264</v>
      </c>
      <c r="B76" s="114" t="s">
        <v>265</v>
      </c>
      <c r="C76" s="121" t="s">
        <v>266</v>
      </c>
      <c r="D76" s="128" t="s">
        <v>267</v>
      </c>
      <c r="E76" s="137" t="s">
        <v>18</v>
      </c>
      <c r="F76" s="137" t="s">
        <v>164</v>
      </c>
      <c r="G76" s="96">
        <v>240</v>
      </c>
      <c r="H76" s="25">
        <v>20</v>
      </c>
      <c r="I76" s="97">
        <v>0</v>
      </c>
      <c r="J76" s="66">
        <f>115*3</f>
        <v>345</v>
      </c>
      <c r="K76" s="28">
        <f>13*3</f>
        <v>39</v>
      </c>
      <c r="L76" s="68">
        <v>0</v>
      </c>
      <c r="M76" s="84">
        <v>10</v>
      </c>
      <c r="N76" s="29">
        <v>50</v>
      </c>
      <c r="O76" s="85">
        <v>0</v>
      </c>
      <c r="P76" s="76">
        <f t="shared" si="7"/>
        <v>595</v>
      </c>
      <c r="Q76" s="31">
        <f t="shared" si="8"/>
        <v>109</v>
      </c>
      <c r="R76" s="31">
        <f t="shared" si="9"/>
        <v>0</v>
      </c>
      <c r="S76" s="77">
        <f t="shared" ref="S76:S105" si="14">SUM(P76:R76)</f>
        <v>704</v>
      </c>
    </row>
    <row r="77" spans="1:20" x14ac:dyDescent="0.3">
      <c r="A77" s="108" t="s">
        <v>268</v>
      </c>
      <c r="B77" s="114" t="s">
        <v>269</v>
      </c>
      <c r="C77" s="121" t="s">
        <v>270</v>
      </c>
      <c r="D77" s="128" t="s">
        <v>271</v>
      </c>
      <c r="E77" s="137" t="s">
        <v>18</v>
      </c>
      <c r="F77" s="137" t="s">
        <v>206</v>
      </c>
      <c r="G77" s="96">
        <v>390</v>
      </c>
      <c r="H77" s="25">
        <v>50</v>
      </c>
      <c r="I77" s="97">
        <v>90</v>
      </c>
      <c r="J77" s="66">
        <f>191</f>
        <v>191</v>
      </c>
      <c r="K77" s="28">
        <v>25</v>
      </c>
      <c r="L77" s="68">
        <f>30*2</f>
        <v>60</v>
      </c>
      <c r="M77" s="84">
        <v>50</v>
      </c>
      <c r="N77" s="29" t="s">
        <v>20</v>
      </c>
      <c r="O77" s="85">
        <v>12</v>
      </c>
      <c r="P77" s="78">
        <f t="shared" si="7"/>
        <v>631</v>
      </c>
      <c r="Q77" s="26">
        <f t="shared" si="8"/>
        <v>75</v>
      </c>
      <c r="R77" s="26">
        <f t="shared" si="9"/>
        <v>162</v>
      </c>
      <c r="S77" s="77">
        <f t="shared" si="14"/>
        <v>868</v>
      </c>
    </row>
    <row r="78" spans="1:20" x14ac:dyDescent="0.3">
      <c r="A78" s="108" t="s">
        <v>272</v>
      </c>
      <c r="B78" s="114" t="s">
        <v>273</v>
      </c>
      <c r="C78" s="121" t="s">
        <v>274</v>
      </c>
      <c r="D78" s="128" t="s">
        <v>275</v>
      </c>
      <c r="E78" s="137" t="s">
        <v>18</v>
      </c>
      <c r="F78" s="137" t="s">
        <v>25</v>
      </c>
      <c r="G78" s="96">
        <v>1</v>
      </c>
      <c r="H78" s="25">
        <v>0</v>
      </c>
      <c r="I78" s="99" t="s">
        <v>20</v>
      </c>
      <c r="J78" s="66">
        <f>10</f>
        <v>10</v>
      </c>
      <c r="K78" s="28">
        <v>0</v>
      </c>
      <c r="L78" s="68">
        <v>0</v>
      </c>
      <c r="M78" s="84">
        <v>4</v>
      </c>
      <c r="N78" s="29">
        <v>0</v>
      </c>
      <c r="O78" s="85">
        <v>0</v>
      </c>
      <c r="P78" s="78">
        <f t="shared" si="7"/>
        <v>15</v>
      </c>
      <c r="Q78" s="26">
        <f t="shared" si="8"/>
        <v>0</v>
      </c>
      <c r="R78" s="26">
        <f t="shared" si="9"/>
        <v>0</v>
      </c>
      <c r="S78" s="77">
        <f t="shared" si="14"/>
        <v>15</v>
      </c>
    </row>
    <row r="79" spans="1:20" x14ac:dyDescent="0.3">
      <c r="A79" s="108" t="s">
        <v>276</v>
      </c>
      <c r="B79" s="114" t="s">
        <v>277</v>
      </c>
      <c r="C79" s="121" t="s">
        <v>278</v>
      </c>
      <c r="D79" s="128" t="s">
        <v>279</v>
      </c>
      <c r="E79" s="137" t="s">
        <v>42</v>
      </c>
      <c r="F79" s="137" t="s">
        <v>25</v>
      </c>
      <c r="G79" s="96">
        <v>0</v>
      </c>
      <c r="H79" s="25">
        <v>0</v>
      </c>
      <c r="I79" s="97">
        <v>0</v>
      </c>
      <c r="J79" s="66">
        <v>1</v>
      </c>
      <c r="K79" s="28">
        <v>0</v>
      </c>
      <c r="L79" s="68">
        <v>0</v>
      </c>
      <c r="M79" s="84">
        <v>0</v>
      </c>
      <c r="N79" s="29">
        <v>0</v>
      </c>
      <c r="O79" s="85">
        <v>0</v>
      </c>
      <c r="P79" s="78">
        <f t="shared" si="7"/>
        <v>1</v>
      </c>
      <c r="Q79" s="26">
        <f t="shared" si="8"/>
        <v>0</v>
      </c>
      <c r="R79" s="26">
        <f t="shared" si="9"/>
        <v>0</v>
      </c>
      <c r="S79" s="77">
        <f t="shared" si="14"/>
        <v>1</v>
      </c>
    </row>
    <row r="80" spans="1:20" x14ac:dyDescent="0.3">
      <c r="A80" s="108" t="s">
        <v>280</v>
      </c>
      <c r="B80" s="114" t="s">
        <v>281</v>
      </c>
      <c r="C80" s="121" t="s">
        <v>282</v>
      </c>
      <c r="D80" s="128" t="s">
        <v>283</v>
      </c>
      <c r="E80" s="137" t="s">
        <v>18</v>
      </c>
      <c r="F80" s="137" t="s">
        <v>206</v>
      </c>
      <c r="G80" s="96">
        <v>516</v>
      </c>
      <c r="H80" s="25">
        <v>1</v>
      </c>
      <c r="I80" s="97">
        <f>200*2</f>
        <v>400</v>
      </c>
      <c r="J80" s="66">
        <v>176</v>
      </c>
      <c r="K80" s="28">
        <v>0</v>
      </c>
      <c r="L80" s="68">
        <v>60</v>
      </c>
      <c r="M80" s="84">
        <v>500</v>
      </c>
      <c r="N80" s="29">
        <v>350</v>
      </c>
      <c r="O80" s="85" t="s">
        <v>20</v>
      </c>
      <c r="P80" s="78">
        <f t="shared" si="7"/>
        <v>1192</v>
      </c>
      <c r="Q80" s="26">
        <f t="shared" si="8"/>
        <v>351</v>
      </c>
      <c r="R80" s="26">
        <f t="shared" si="9"/>
        <v>460</v>
      </c>
      <c r="S80" s="77">
        <f t="shared" si="14"/>
        <v>2003</v>
      </c>
    </row>
    <row r="81" spans="1:19" x14ac:dyDescent="0.3">
      <c r="A81" s="108" t="s">
        <v>284</v>
      </c>
      <c r="B81" s="114" t="s">
        <v>285</v>
      </c>
      <c r="C81" s="121" t="s">
        <v>286</v>
      </c>
      <c r="D81" s="128" t="s">
        <v>287</v>
      </c>
      <c r="E81" s="137" t="s">
        <v>18</v>
      </c>
      <c r="F81" s="137" t="s">
        <v>206</v>
      </c>
      <c r="G81" s="96">
        <v>1500</v>
      </c>
      <c r="H81" s="25">
        <v>0</v>
      </c>
      <c r="I81" s="97">
        <f>20*2</f>
        <v>40</v>
      </c>
      <c r="J81" s="66">
        <f>254*2</f>
        <v>508</v>
      </c>
      <c r="K81" s="28">
        <v>6</v>
      </c>
      <c r="L81" s="68">
        <v>60</v>
      </c>
      <c r="M81" s="84">
        <v>20</v>
      </c>
      <c r="N81" s="29" t="s">
        <v>20</v>
      </c>
      <c r="O81" s="85" t="s">
        <v>20</v>
      </c>
      <c r="P81" s="78">
        <f t="shared" si="7"/>
        <v>2028</v>
      </c>
      <c r="Q81" s="26">
        <f t="shared" si="8"/>
        <v>6</v>
      </c>
      <c r="R81" s="26">
        <f t="shared" si="9"/>
        <v>100</v>
      </c>
      <c r="S81" s="77">
        <f t="shared" si="14"/>
        <v>2134</v>
      </c>
    </row>
    <row r="82" spans="1:19" x14ac:dyDescent="0.3">
      <c r="A82" s="108" t="s">
        <v>288</v>
      </c>
      <c r="B82" s="114" t="s">
        <v>289</v>
      </c>
      <c r="C82" s="121" t="s">
        <v>290</v>
      </c>
      <c r="D82" s="128" t="s">
        <v>291</v>
      </c>
      <c r="E82" s="137" t="s">
        <v>18</v>
      </c>
      <c r="F82" s="137" t="s">
        <v>25</v>
      </c>
      <c r="G82" s="96">
        <v>1</v>
      </c>
      <c r="H82" s="25">
        <v>0</v>
      </c>
      <c r="I82" s="97">
        <v>0</v>
      </c>
      <c r="J82" s="66">
        <v>1</v>
      </c>
      <c r="K82" s="28">
        <v>0</v>
      </c>
      <c r="L82" s="68">
        <v>0</v>
      </c>
      <c r="M82" s="84">
        <v>6</v>
      </c>
      <c r="N82" s="29">
        <v>0</v>
      </c>
      <c r="O82" s="85">
        <v>0</v>
      </c>
      <c r="P82" s="78">
        <f t="shared" si="7"/>
        <v>8</v>
      </c>
      <c r="Q82" s="26">
        <f t="shared" si="8"/>
        <v>0</v>
      </c>
      <c r="R82" s="26">
        <f t="shared" si="9"/>
        <v>0</v>
      </c>
      <c r="S82" s="77">
        <f t="shared" si="14"/>
        <v>8</v>
      </c>
    </row>
    <row r="83" spans="1:19" x14ac:dyDescent="0.3">
      <c r="A83" s="108" t="s">
        <v>292</v>
      </c>
      <c r="B83" s="113" t="s">
        <v>293</v>
      </c>
      <c r="C83" s="120" t="s">
        <v>294</v>
      </c>
      <c r="D83" s="127" t="s">
        <v>295</v>
      </c>
      <c r="E83" s="137" t="s">
        <v>18</v>
      </c>
      <c r="F83" s="137" t="s">
        <v>25</v>
      </c>
      <c r="G83" s="96">
        <v>1</v>
      </c>
      <c r="H83" s="25">
        <v>0</v>
      </c>
      <c r="I83" s="97">
        <v>0</v>
      </c>
      <c r="J83" s="66">
        <v>50</v>
      </c>
      <c r="K83" s="27">
        <v>0</v>
      </c>
      <c r="L83" s="67">
        <v>0</v>
      </c>
      <c r="M83" s="88">
        <v>2</v>
      </c>
      <c r="N83" s="32">
        <v>0</v>
      </c>
      <c r="O83" s="86">
        <v>0</v>
      </c>
      <c r="P83" s="78">
        <f t="shared" si="7"/>
        <v>53</v>
      </c>
      <c r="Q83" s="26">
        <f t="shared" si="8"/>
        <v>0</v>
      </c>
      <c r="R83" s="26">
        <f t="shared" si="9"/>
        <v>0</v>
      </c>
      <c r="S83" s="77">
        <f t="shared" si="14"/>
        <v>53</v>
      </c>
    </row>
    <row r="84" spans="1:19" x14ac:dyDescent="0.3">
      <c r="A84" s="108" t="s">
        <v>296</v>
      </c>
      <c r="B84" s="114" t="s">
        <v>297</v>
      </c>
      <c r="C84" s="121" t="s">
        <v>298</v>
      </c>
      <c r="D84" s="128" t="s">
        <v>299</v>
      </c>
      <c r="E84" s="137" t="s">
        <v>18</v>
      </c>
      <c r="F84" s="137" t="s">
        <v>206</v>
      </c>
      <c r="G84" s="96">
        <v>25</v>
      </c>
      <c r="H84" s="25">
        <v>0</v>
      </c>
      <c r="I84" s="97">
        <f>15*2</f>
        <v>30</v>
      </c>
      <c r="J84" s="66">
        <v>5</v>
      </c>
      <c r="K84" s="28" t="s">
        <v>20</v>
      </c>
      <c r="L84" s="68">
        <v>28</v>
      </c>
      <c r="M84" s="84">
        <v>20</v>
      </c>
      <c r="N84" s="29">
        <v>9</v>
      </c>
      <c r="O84" s="85">
        <v>10</v>
      </c>
      <c r="P84" s="78">
        <f t="shared" si="7"/>
        <v>50</v>
      </c>
      <c r="Q84" s="26">
        <f t="shared" si="8"/>
        <v>9</v>
      </c>
      <c r="R84" s="26">
        <f t="shared" si="9"/>
        <v>68</v>
      </c>
      <c r="S84" s="77">
        <f t="shared" si="14"/>
        <v>127</v>
      </c>
    </row>
    <row r="85" spans="1:19" x14ac:dyDescent="0.3">
      <c r="A85" s="107" t="s">
        <v>38</v>
      </c>
      <c r="B85" s="115" t="s">
        <v>300</v>
      </c>
      <c r="C85" s="123" t="s">
        <v>301</v>
      </c>
      <c r="D85" s="129" t="s">
        <v>302</v>
      </c>
      <c r="E85" s="136" t="s">
        <v>42</v>
      </c>
      <c r="F85" s="137" t="s">
        <v>25</v>
      </c>
      <c r="G85" s="96">
        <v>1</v>
      </c>
      <c r="H85" s="25">
        <v>0</v>
      </c>
      <c r="I85" s="97">
        <v>0</v>
      </c>
      <c r="J85" s="66">
        <v>1</v>
      </c>
      <c r="K85" s="27">
        <v>0</v>
      </c>
      <c r="L85" s="67">
        <v>0</v>
      </c>
      <c r="M85" s="84">
        <v>1</v>
      </c>
      <c r="N85" s="29">
        <v>0</v>
      </c>
      <c r="O85" s="85">
        <v>0</v>
      </c>
      <c r="P85" s="78">
        <f t="shared" si="7"/>
        <v>3</v>
      </c>
      <c r="Q85" s="26">
        <f t="shared" si="8"/>
        <v>0</v>
      </c>
      <c r="R85" s="26">
        <f t="shared" si="9"/>
        <v>0</v>
      </c>
      <c r="S85" s="77">
        <f t="shared" si="14"/>
        <v>3</v>
      </c>
    </row>
    <row r="86" spans="1:19" x14ac:dyDescent="0.3">
      <c r="A86" s="108" t="s">
        <v>303</v>
      </c>
      <c r="B86" s="114" t="s">
        <v>304</v>
      </c>
      <c r="C86" s="121" t="s">
        <v>305</v>
      </c>
      <c r="D86" s="128" t="s">
        <v>306</v>
      </c>
      <c r="E86" s="137" t="s">
        <v>18</v>
      </c>
      <c r="F86" s="137" t="s">
        <v>25</v>
      </c>
      <c r="G86" s="96">
        <v>80</v>
      </c>
      <c r="H86" s="25">
        <v>0</v>
      </c>
      <c r="I86" s="97">
        <v>0</v>
      </c>
      <c r="J86" s="66">
        <f>10*2</f>
        <v>20</v>
      </c>
      <c r="K86" s="28">
        <v>0</v>
      </c>
      <c r="L86" s="68">
        <v>0</v>
      </c>
      <c r="M86" s="84">
        <v>1</v>
      </c>
      <c r="N86" s="29">
        <v>0</v>
      </c>
      <c r="O86" s="85">
        <v>0</v>
      </c>
      <c r="P86" s="78">
        <f t="shared" si="7"/>
        <v>101</v>
      </c>
      <c r="Q86" s="26">
        <f t="shared" si="8"/>
        <v>0</v>
      </c>
      <c r="R86" s="26">
        <f t="shared" si="9"/>
        <v>0</v>
      </c>
      <c r="S86" s="77">
        <f t="shared" si="14"/>
        <v>101</v>
      </c>
    </row>
    <row r="87" spans="1:19" x14ac:dyDescent="0.3">
      <c r="A87" s="108" t="s">
        <v>307</v>
      </c>
      <c r="B87" s="114" t="s">
        <v>308</v>
      </c>
      <c r="C87" s="121" t="s">
        <v>309</v>
      </c>
      <c r="D87" s="128" t="s">
        <v>310</v>
      </c>
      <c r="E87" s="137" t="s">
        <v>18</v>
      </c>
      <c r="F87" s="137" t="s">
        <v>25</v>
      </c>
      <c r="G87" s="96">
        <v>12</v>
      </c>
      <c r="H87" s="25">
        <v>0</v>
      </c>
      <c r="I87" s="97">
        <v>0</v>
      </c>
      <c r="J87" s="66">
        <v>17</v>
      </c>
      <c r="K87" s="28">
        <v>0</v>
      </c>
      <c r="L87" s="68">
        <v>0</v>
      </c>
      <c r="M87" s="84">
        <v>1</v>
      </c>
      <c r="N87" s="29">
        <v>0</v>
      </c>
      <c r="O87" s="85">
        <v>0</v>
      </c>
      <c r="P87" s="78">
        <f t="shared" si="7"/>
        <v>30</v>
      </c>
      <c r="Q87" s="26">
        <f t="shared" si="8"/>
        <v>0</v>
      </c>
      <c r="R87" s="26">
        <f t="shared" si="9"/>
        <v>0</v>
      </c>
      <c r="S87" s="77">
        <f t="shared" si="14"/>
        <v>30</v>
      </c>
    </row>
    <row r="88" spans="1:19" x14ac:dyDescent="0.3">
      <c r="A88" s="108" t="s">
        <v>311</v>
      </c>
      <c r="B88" s="114" t="s">
        <v>312</v>
      </c>
      <c r="C88" s="121" t="s">
        <v>313</v>
      </c>
      <c r="D88" s="128" t="s">
        <v>314</v>
      </c>
      <c r="E88" s="137" t="s">
        <v>18</v>
      </c>
      <c r="F88" s="137" t="s">
        <v>25</v>
      </c>
      <c r="G88" s="96">
        <v>10</v>
      </c>
      <c r="H88" s="25">
        <v>0</v>
      </c>
      <c r="I88" s="97">
        <v>0</v>
      </c>
      <c r="J88" s="66">
        <v>20</v>
      </c>
      <c r="K88" s="28">
        <v>0</v>
      </c>
      <c r="L88" s="68">
        <v>0</v>
      </c>
      <c r="M88" s="84">
        <v>0</v>
      </c>
      <c r="N88" s="29">
        <v>0</v>
      </c>
      <c r="O88" s="85">
        <v>0</v>
      </c>
      <c r="P88" s="78">
        <f t="shared" si="7"/>
        <v>30</v>
      </c>
      <c r="Q88" s="26">
        <f t="shared" si="8"/>
        <v>0</v>
      </c>
      <c r="R88" s="26">
        <f t="shared" si="9"/>
        <v>0</v>
      </c>
      <c r="S88" s="77">
        <f t="shared" si="14"/>
        <v>30</v>
      </c>
    </row>
    <row r="89" spans="1:19" x14ac:dyDescent="0.3">
      <c r="A89" s="108" t="s">
        <v>315</v>
      </c>
      <c r="B89" s="114" t="s">
        <v>316</v>
      </c>
      <c r="C89" s="121" t="s">
        <v>317</v>
      </c>
      <c r="D89" s="128" t="s">
        <v>318</v>
      </c>
      <c r="E89" s="137" t="s">
        <v>18</v>
      </c>
      <c r="F89" s="137" t="s">
        <v>206</v>
      </c>
      <c r="G89" s="96">
        <v>5826</v>
      </c>
      <c r="H89" s="25">
        <v>5500</v>
      </c>
      <c r="I89" s="97">
        <f>30*2</f>
        <v>60</v>
      </c>
      <c r="J89" s="66">
        <f>1382*3</f>
        <v>4146</v>
      </c>
      <c r="K89" s="28">
        <v>176</v>
      </c>
      <c r="L89" s="68">
        <v>0</v>
      </c>
      <c r="M89" s="84">
        <v>1000</v>
      </c>
      <c r="N89" s="29" t="s">
        <v>20</v>
      </c>
      <c r="O89" s="85">
        <v>0</v>
      </c>
      <c r="P89" s="78">
        <f t="shared" si="7"/>
        <v>10972</v>
      </c>
      <c r="Q89" s="26">
        <f t="shared" si="8"/>
        <v>5676</v>
      </c>
      <c r="R89" s="26">
        <f t="shared" si="9"/>
        <v>60</v>
      </c>
      <c r="S89" s="77">
        <f t="shared" si="14"/>
        <v>16708</v>
      </c>
    </row>
    <row r="90" spans="1:19" x14ac:dyDescent="0.3">
      <c r="A90" s="108" t="s">
        <v>319</v>
      </c>
      <c r="B90" s="114" t="s">
        <v>320</v>
      </c>
      <c r="C90" s="121" t="s">
        <v>321</v>
      </c>
      <c r="D90" s="128" t="s">
        <v>322</v>
      </c>
      <c r="E90" s="137" t="s">
        <v>18</v>
      </c>
      <c r="F90" s="137" t="s">
        <v>25</v>
      </c>
      <c r="G90" s="96">
        <v>2</v>
      </c>
      <c r="H90" s="25">
        <v>0</v>
      </c>
      <c r="I90" s="97">
        <v>0</v>
      </c>
      <c r="J90" s="66">
        <v>5</v>
      </c>
      <c r="K90" s="28">
        <v>0</v>
      </c>
      <c r="L90" s="68">
        <v>0</v>
      </c>
      <c r="M90" s="84">
        <v>0</v>
      </c>
      <c r="N90" s="32">
        <v>0</v>
      </c>
      <c r="O90" s="86">
        <v>0</v>
      </c>
      <c r="P90" s="78">
        <f t="shared" si="7"/>
        <v>7</v>
      </c>
      <c r="Q90" s="26">
        <f t="shared" si="8"/>
        <v>0</v>
      </c>
      <c r="R90" s="26">
        <f t="shared" si="9"/>
        <v>0</v>
      </c>
      <c r="S90" s="77">
        <f t="shared" si="14"/>
        <v>7</v>
      </c>
    </row>
    <row r="91" spans="1:19" x14ac:dyDescent="0.3">
      <c r="A91" s="108" t="s">
        <v>323</v>
      </c>
      <c r="B91" s="114" t="s">
        <v>324</v>
      </c>
      <c r="C91" s="121" t="s">
        <v>325</v>
      </c>
      <c r="D91" s="128" t="s">
        <v>326</v>
      </c>
      <c r="E91" s="137" t="s">
        <v>18</v>
      </c>
      <c r="F91" s="137" t="s">
        <v>206</v>
      </c>
      <c r="G91" s="96">
        <v>141</v>
      </c>
      <c r="H91" s="25">
        <v>0</v>
      </c>
      <c r="I91" s="97" t="s">
        <v>20</v>
      </c>
      <c r="J91" s="66">
        <f>56*2</f>
        <v>112</v>
      </c>
      <c r="K91" s="28">
        <v>0</v>
      </c>
      <c r="L91" s="68">
        <v>0</v>
      </c>
      <c r="M91" s="88">
        <v>25</v>
      </c>
      <c r="N91" s="32">
        <v>0</v>
      </c>
      <c r="O91" s="86">
        <v>0</v>
      </c>
      <c r="P91" s="78">
        <f t="shared" ref="P91:P106" si="15">SUM(G91,J91,M91)</f>
        <v>278</v>
      </c>
      <c r="Q91" s="26">
        <f t="shared" ref="Q91:Q106" si="16">SUM(H91,K91,N91)</f>
        <v>0</v>
      </c>
      <c r="R91" s="26">
        <f t="shared" ref="R91:R106" si="17">SUM(I91,L91,O91)</f>
        <v>0</v>
      </c>
      <c r="S91" s="77">
        <f t="shared" si="14"/>
        <v>278</v>
      </c>
    </row>
    <row r="92" spans="1:19" x14ac:dyDescent="0.3">
      <c r="A92" s="108" t="s">
        <v>327</v>
      </c>
      <c r="B92" s="114" t="s">
        <v>328</v>
      </c>
      <c r="C92" s="121" t="s">
        <v>329</v>
      </c>
      <c r="D92" s="128" t="s">
        <v>330</v>
      </c>
      <c r="E92" s="137" t="s">
        <v>42</v>
      </c>
      <c r="F92" s="137" t="s">
        <v>164</v>
      </c>
      <c r="G92" s="96">
        <v>11</v>
      </c>
      <c r="H92" s="25">
        <v>10</v>
      </c>
      <c r="I92" s="97">
        <v>0</v>
      </c>
      <c r="J92" s="66">
        <v>10</v>
      </c>
      <c r="K92" s="28" t="s">
        <v>20</v>
      </c>
      <c r="L92" s="68">
        <v>0</v>
      </c>
      <c r="M92" s="84">
        <v>0</v>
      </c>
      <c r="N92" s="29">
        <v>0</v>
      </c>
      <c r="O92" s="86">
        <v>0</v>
      </c>
      <c r="P92" s="78">
        <f t="shared" si="15"/>
        <v>21</v>
      </c>
      <c r="Q92" s="26">
        <f t="shared" si="16"/>
        <v>10</v>
      </c>
      <c r="R92" s="26">
        <f t="shared" si="17"/>
        <v>0</v>
      </c>
      <c r="S92" s="77">
        <f t="shared" si="14"/>
        <v>31</v>
      </c>
    </row>
    <row r="93" spans="1:19" x14ac:dyDescent="0.3">
      <c r="A93" s="107" t="s">
        <v>38</v>
      </c>
      <c r="B93" s="113" t="s">
        <v>331</v>
      </c>
      <c r="C93" s="120" t="s">
        <v>332</v>
      </c>
      <c r="D93" s="128" t="s">
        <v>333</v>
      </c>
      <c r="E93" s="136" t="s">
        <v>42</v>
      </c>
      <c r="F93" s="137" t="s">
        <v>164</v>
      </c>
      <c r="G93" s="96">
        <v>1</v>
      </c>
      <c r="H93" s="25" t="s">
        <v>20</v>
      </c>
      <c r="I93" s="97">
        <v>0</v>
      </c>
      <c r="J93" s="66">
        <v>1</v>
      </c>
      <c r="K93" s="27" t="s">
        <v>20</v>
      </c>
      <c r="L93" s="67">
        <v>0</v>
      </c>
      <c r="M93" s="84">
        <v>0</v>
      </c>
      <c r="N93" s="29">
        <v>0</v>
      </c>
      <c r="O93" s="86">
        <v>0</v>
      </c>
      <c r="P93" s="78">
        <f t="shared" si="15"/>
        <v>2</v>
      </c>
      <c r="Q93" s="26">
        <f t="shared" si="16"/>
        <v>0</v>
      </c>
      <c r="R93" s="26">
        <f t="shared" si="17"/>
        <v>0</v>
      </c>
      <c r="S93" s="77">
        <f t="shared" si="14"/>
        <v>2</v>
      </c>
    </row>
    <row r="94" spans="1:19" x14ac:dyDescent="0.3">
      <c r="A94" s="108" t="s">
        <v>334</v>
      </c>
      <c r="B94" s="114" t="s">
        <v>335</v>
      </c>
      <c r="C94" s="121" t="s">
        <v>336</v>
      </c>
      <c r="D94" s="128" t="s">
        <v>337</v>
      </c>
      <c r="E94" s="137" t="s">
        <v>18</v>
      </c>
      <c r="F94" s="137" t="s">
        <v>206</v>
      </c>
      <c r="G94" s="96">
        <v>14</v>
      </c>
      <c r="H94" s="25">
        <v>500</v>
      </c>
      <c r="I94" s="97">
        <f>2*2</f>
        <v>4</v>
      </c>
      <c r="J94" s="66">
        <v>0</v>
      </c>
      <c r="K94" s="28">
        <v>40</v>
      </c>
      <c r="L94" s="68">
        <v>0</v>
      </c>
      <c r="M94" s="84">
        <v>2</v>
      </c>
      <c r="N94" s="29">
        <v>0</v>
      </c>
      <c r="O94" s="86">
        <v>0</v>
      </c>
      <c r="P94" s="78">
        <f t="shared" si="15"/>
        <v>16</v>
      </c>
      <c r="Q94" s="26">
        <f t="shared" si="16"/>
        <v>540</v>
      </c>
      <c r="R94" s="26">
        <f t="shared" si="17"/>
        <v>4</v>
      </c>
      <c r="S94" s="77">
        <f t="shared" si="14"/>
        <v>560</v>
      </c>
    </row>
    <row r="95" spans="1:19" x14ac:dyDescent="0.3">
      <c r="A95" s="108" t="s">
        <v>338</v>
      </c>
      <c r="B95" s="114" t="s">
        <v>339</v>
      </c>
      <c r="C95" s="121" t="s">
        <v>340</v>
      </c>
      <c r="D95" s="128" t="s">
        <v>341</v>
      </c>
      <c r="E95" s="137" t="s">
        <v>18</v>
      </c>
      <c r="F95" s="137" t="s">
        <v>206</v>
      </c>
      <c r="G95" s="96">
        <v>22</v>
      </c>
      <c r="H95" s="25">
        <v>2</v>
      </c>
      <c r="I95" s="97">
        <f>2*2</f>
        <v>4</v>
      </c>
      <c r="J95" s="66">
        <v>2</v>
      </c>
      <c r="K95" s="28">
        <v>0</v>
      </c>
      <c r="L95" s="68">
        <v>0</v>
      </c>
      <c r="M95" s="87">
        <v>0</v>
      </c>
      <c r="N95" s="29">
        <v>0</v>
      </c>
      <c r="O95" s="86">
        <v>0</v>
      </c>
      <c r="P95" s="78">
        <f t="shared" si="15"/>
        <v>24</v>
      </c>
      <c r="Q95" s="26">
        <f t="shared" si="16"/>
        <v>2</v>
      </c>
      <c r="R95" s="26">
        <f t="shared" si="17"/>
        <v>4</v>
      </c>
      <c r="S95" s="77">
        <f t="shared" si="14"/>
        <v>30</v>
      </c>
    </row>
    <row r="96" spans="1:19" x14ac:dyDescent="0.3">
      <c r="A96" s="108" t="s">
        <v>342</v>
      </c>
      <c r="B96" s="114" t="s">
        <v>343</v>
      </c>
      <c r="C96" s="121" t="s">
        <v>344</v>
      </c>
      <c r="D96" s="128" t="s">
        <v>345</v>
      </c>
      <c r="E96" s="137" t="s">
        <v>18</v>
      </c>
      <c r="F96" s="137" t="s">
        <v>206</v>
      </c>
      <c r="G96" s="96">
        <v>1361</v>
      </c>
      <c r="H96" s="25">
        <v>130</v>
      </c>
      <c r="I96" s="97">
        <f>15*2</f>
        <v>30</v>
      </c>
      <c r="J96" s="66">
        <f>500</f>
        <v>500</v>
      </c>
      <c r="K96" s="28">
        <v>49</v>
      </c>
      <c r="L96" s="68">
        <v>0</v>
      </c>
      <c r="M96" s="84" t="s">
        <v>20</v>
      </c>
      <c r="N96" s="29" t="s">
        <v>20</v>
      </c>
      <c r="O96" s="86">
        <v>0</v>
      </c>
      <c r="P96" s="78">
        <f t="shared" si="15"/>
        <v>1861</v>
      </c>
      <c r="Q96" s="26">
        <f t="shared" si="16"/>
        <v>179</v>
      </c>
      <c r="R96" s="26">
        <f t="shared" si="17"/>
        <v>30</v>
      </c>
      <c r="S96" s="77">
        <f t="shared" si="14"/>
        <v>2070</v>
      </c>
    </row>
    <row r="97" spans="1:19" x14ac:dyDescent="0.3">
      <c r="A97" s="108" t="s">
        <v>346</v>
      </c>
      <c r="B97" s="114" t="s">
        <v>347</v>
      </c>
      <c r="C97" s="121" t="s">
        <v>348</v>
      </c>
      <c r="D97" s="128" t="s">
        <v>349</v>
      </c>
      <c r="E97" s="137" t="s">
        <v>18</v>
      </c>
      <c r="F97" s="137" t="s">
        <v>350</v>
      </c>
      <c r="G97" s="96">
        <v>787</v>
      </c>
      <c r="H97" s="25">
        <v>0</v>
      </c>
      <c r="I97" s="97">
        <f>230*2</f>
        <v>460</v>
      </c>
      <c r="J97" s="66">
        <v>113</v>
      </c>
      <c r="K97" s="35">
        <v>0</v>
      </c>
      <c r="L97" s="68">
        <f>13*2</f>
        <v>26</v>
      </c>
      <c r="M97" s="84">
        <v>4</v>
      </c>
      <c r="N97" s="29">
        <v>0</v>
      </c>
      <c r="O97" s="85">
        <v>0</v>
      </c>
      <c r="P97" s="78">
        <f t="shared" si="15"/>
        <v>904</v>
      </c>
      <c r="Q97" s="26">
        <f t="shared" si="16"/>
        <v>0</v>
      </c>
      <c r="R97" s="26">
        <f t="shared" si="17"/>
        <v>486</v>
      </c>
      <c r="S97" s="77">
        <f t="shared" si="14"/>
        <v>1390</v>
      </c>
    </row>
    <row r="98" spans="1:19" x14ac:dyDescent="0.3">
      <c r="A98" s="108" t="s">
        <v>351</v>
      </c>
      <c r="B98" s="114" t="s">
        <v>352</v>
      </c>
      <c r="C98" s="121" t="s">
        <v>353</v>
      </c>
      <c r="D98" s="128" t="s">
        <v>354</v>
      </c>
      <c r="E98" s="137" t="s">
        <v>18</v>
      </c>
      <c r="F98" s="137" t="s">
        <v>350</v>
      </c>
      <c r="G98" s="96">
        <v>205</v>
      </c>
      <c r="H98" s="25">
        <v>0</v>
      </c>
      <c r="I98" s="97">
        <f>220*2</f>
        <v>440</v>
      </c>
      <c r="J98" s="66">
        <v>32</v>
      </c>
      <c r="K98" s="35">
        <v>0</v>
      </c>
      <c r="L98" s="68">
        <f>13*2</f>
        <v>26</v>
      </c>
      <c r="M98" s="84">
        <v>1</v>
      </c>
      <c r="N98" s="29">
        <v>0</v>
      </c>
      <c r="O98" s="85">
        <v>0</v>
      </c>
      <c r="P98" s="78">
        <f t="shared" si="15"/>
        <v>238</v>
      </c>
      <c r="Q98" s="26">
        <f t="shared" si="16"/>
        <v>0</v>
      </c>
      <c r="R98" s="26">
        <f t="shared" si="17"/>
        <v>466</v>
      </c>
      <c r="S98" s="77">
        <f t="shared" si="14"/>
        <v>704</v>
      </c>
    </row>
    <row r="99" spans="1:19" x14ac:dyDescent="0.3">
      <c r="A99" s="108" t="s">
        <v>355</v>
      </c>
      <c r="B99" s="114" t="s">
        <v>356</v>
      </c>
      <c r="C99" s="121" t="s">
        <v>357</v>
      </c>
      <c r="D99" s="128" t="s">
        <v>358</v>
      </c>
      <c r="E99" s="137" t="s">
        <v>42</v>
      </c>
      <c r="F99" s="137" t="s">
        <v>25</v>
      </c>
      <c r="G99" s="96">
        <v>2</v>
      </c>
      <c r="H99" s="25">
        <v>0</v>
      </c>
      <c r="I99" s="97">
        <v>0</v>
      </c>
      <c r="J99" s="66">
        <v>0</v>
      </c>
      <c r="K99" s="28">
        <v>0</v>
      </c>
      <c r="L99" s="68">
        <v>0</v>
      </c>
      <c r="M99" s="87">
        <v>0</v>
      </c>
      <c r="N99" s="29">
        <v>0</v>
      </c>
      <c r="O99" s="85">
        <v>0</v>
      </c>
      <c r="P99" s="78">
        <f t="shared" si="15"/>
        <v>2</v>
      </c>
      <c r="Q99" s="26">
        <f t="shared" si="16"/>
        <v>0</v>
      </c>
      <c r="R99" s="26">
        <f t="shared" si="17"/>
        <v>0</v>
      </c>
      <c r="S99" s="77">
        <f t="shared" si="14"/>
        <v>2</v>
      </c>
    </row>
    <row r="100" spans="1:19" x14ac:dyDescent="0.3">
      <c r="A100" s="108" t="s">
        <v>359</v>
      </c>
      <c r="B100" s="114" t="s">
        <v>360</v>
      </c>
      <c r="C100" s="121" t="s">
        <v>361</v>
      </c>
      <c r="D100" s="128" t="s">
        <v>362</v>
      </c>
      <c r="E100" s="137" t="s">
        <v>18</v>
      </c>
      <c r="F100" s="137" t="s">
        <v>25</v>
      </c>
      <c r="G100" s="96">
        <v>1</v>
      </c>
      <c r="H100" s="25">
        <v>0</v>
      </c>
      <c r="I100" s="97">
        <v>0</v>
      </c>
      <c r="J100" s="66">
        <v>5</v>
      </c>
      <c r="K100" s="28">
        <v>0</v>
      </c>
      <c r="L100" s="68">
        <v>0</v>
      </c>
      <c r="M100" s="87">
        <v>0</v>
      </c>
      <c r="N100" s="29">
        <v>0</v>
      </c>
      <c r="O100" s="85">
        <v>0</v>
      </c>
      <c r="P100" s="78">
        <f t="shared" si="15"/>
        <v>6</v>
      </c>
      <c r="Q100" s="26">
        <f t="shared" si="16"/>
        <v>0</v>
      </c>
      <c r="R100" s="26">
        <f t="shared" si="17"/>
        <v>0</v>
      </c>
      <c r="S100" s="77">
        <f t="shared" si="14"/>
        <v>6</v>
      </c>
    </row>
    <row r="101" spans="1:19" x14ac:dyDescent="0.3">
      <c r="A101" s="108" t="s">
        <v>363</v>
      </c>
      <c r="B101" s="116" t="s">
        <v>364</v>
      </c>
      <c r="C101" s="121" t="s">
        <v>365</v>
      </c>
      <c r="D101" s="128" t="s">
        <v>366</v>
      </c>
      <c r="E101" s="137" t="s">
        <v>42</v>
      </c>
      <c r="F101" s="137" t="s">
        <v>25</v>
      </c>
      <c r="G101" s="96">
        <v>2</v>
      </c>
      <c r="H101" s="25">
        <v>0</v>
      </c>
      <c r="I101" s="97">
        <v>0</v>
      </c>
      <c r="J101" s="66">
        <v>0</v>
      </c>
      <c r="K101" s="28">
        <v>0</v>
      </c>
      <c r="L101" s="68">
        <v>0</v>
      </c>
      <c r="M101" s="87">
        <v>0</v>
      </c>
      <c r="N101" s="29">
        <v>0</v>
      </c>
      <c r="O101" s="85">
        <v>0</v>
      </c>
      <c r="P101" s="78">
        <f t="shared" si="15"/>
        <v>2</v>
      </c>
      <c r="Q101" s="26">
        <f t="shared" si="16"/>
        <v>0</v>
      </c>
      <c r="R101" s="26">
        <f t="shared" si="17"/>
        <v>0</v>
      </c>
      <c r="S101" s="77">
        <f t="shared" si="14"/>
        <v>2</v>
      </c>
    </row>
    <row r="102" spans="1:19" x14ac:dyDescent="0.3">
      <c r="A102" s="108" t="s">
        <v>367</v>
      </c>
      <c r="B102" s="116" t="s">
        <v>368</v>
      </c>
      <c r="C102" s="121" t="s">
        <v>369</v>
      </c>
      <c r="D102" s="128" t="s">
        <v>370</v>
      </c>
      <c r="E102" s="137" t="s">
        <v>18</v>
      </c>
      <c r="F102" s="137" t="s">
        <v>350</v>
      </c>
      <c r="G102" s="96">
        <v>10</v>
      </c>
      <c r="H102" s="25">
        <v>0</v>
      </c>
      <c r="I102" s="97">
        <f>4*2</f>
        <v>8</v>
      </c>
      <c r="J102" s="66">
        <v>9</v>
      </c>
      <c r="K102" s="28">
        <v>0</v>
      </c>
      <c r="L102" s="68">
        <v>10</v>
      </c>
      <c r="M102" s="88">
        <v>33</v>
      </c>
      <c r="N102" s="32">
        <v>0</v>
      </c>
      <c r="O102" s="86">
        <v>0</v>
      </c>
      <c r="P102" s="78">
        <f t="shared" si="15"/>
        <v>52</v>
      </c>
      <c r="Q102" s="26">
        <f t="shared" si="16"/>
        <v>0</v>
      </c>
      <c r="R102" s="26">
        <f t="shared" si="17"/>
        <v>18</v>
      </c>
      <c r="S102" s="77">
        <f t="shared" si="14"/>
        <v>70</v>
      </c>
    </row>
    <row r="103" spans="1:19" x14ac:dyDescent="0.3">
      <c r="A103" s="108" t="s">
        <v>371</v>
      </c>
      <c r="B103" s="114" t="s">
        <v>372</v>
      </c>
      <c r="C103" s="121" t="s">
        <v>373</v>
      </c>
      <c r="D103" s="128" t="s">
        <v>374</v>
      </c>
      <c r="E103" s="137" t="s">
        <v>18</v>
      </c>
      <c r="F103" s="137" t="s">
        <v>25</v>
      </c>
      <c r="G103" s="96">
        <v>50</v>
      </c>
      <c r="H103" s="25">
        <v>0</v>
      </c>
      <c r="I103" s="97">
        <v>0</v>
      </c>
      <c r="J103" s="66">
        <v>100</v>
      </c>
      <c r="K103" s="28">
        <v>1</v>
      </c>
      <c r="L103" s="68">
        <v>0</v>
      </c>
      <c r="M103" s="84">
        <v>5</v>
      </c>
      <c r="N103" s="29" t="s">
        <v>20</v>
      </c>
      <c r="O103" s="85">
        <v>0</v>
      </c>
      <c r="P103" s="78">
        <f t="shared" si="15"/>
        <v>155</v>
      </c>
      <c r="Q103" s="26">
        <f t="shared" si="16"/>
        <v>1</v>
      </c>
      <c r="R103" s="26">
        <f t="shared" si="17"/>
        <v>0</v>
      </c>
      <c r="S103" s="77">
        <f t="shared" si="14"/>
        <v>156</v>
      </c>
    </row>
    <row r="104" spans="1:19" ht="14.4" customHeight="1" x14ac:dyDescent="0.3">
      <c r="A104" s="110" t="s">
        <v>375</v>
      </c>
      <c r="B104" s="117" t="s">
        <v>376</v>
      </c>
      <c r="C104" s="124" t="s">
        <v>377</v>
      </c>
      <c r="D104" s="132" t="s">
        <v>378</v>
      </c>
      <c r="E104" s="139" t="s">
        <v>18</v>
      </c>
      <c r="F104" s="139" t="s">
        <v>206</v>
      </c>
      <c r="G104" s="96" t="s">
        <v>20</v>
      </c>
      <c r="H104" s="25">
        <v>10</v>
      </c>
      <c r="I104" s="97">
        <v>100</v>
      </c>
      <c r="J104" s="66">
        <f>18</f>
        <v>18</v>
      </c>
      <c r="K104" s="28">
        <v>18</v>
      </c>
      <c r="L104" s="68" t="s">
        <v>20</v>
      </c>
      <c r="M104" s="84" t="s">
        <v>20</v>
      </c>
      <c r="N104" s="29" t="s">
        <v>20</v>
      </c>
      <c r="O104" s="85" t="s">
        <v>20</v>
      </c>
      <c r="P104" s="78">
        <f t="shared" si="15"/>
        <v>18</v>
      </c>
      <c r="Q104" s="26">
        <f t="shared" si="16"/>
        <v>28</v>
      </c>
      <c r="R104" s="26">
        <f t="shared" si="17"/>
        <v>100</v>
      </c>
      <c r="S104" s="77">
        <f t="shared" si="14"/>
        <v>146</v>
      </c>
    </row>
    <row r="105" spans="1:19" s="1" customFormat="1" ht="14.4" customHeight="1" x14ac:dyDescent="0.3">
      <c r="A105" s="108" t="s">
        <v>379</v>
      </c>
      <c r="B105" s="113" t="s">
        <v>380</v>
      </c>
      <c r="C105" s="120" t="s">
        <v>381</v>
      </c>
      <c r="D105" s="127" t="s">
        <v>382</v>
      </c>
      <c r="E105" s="137" t="s">
        <v>18</v>
      </c>
      <c r="F105" s="137" t="s">
        <v>350</v>
      </c>
      <c r="G105" s="100" t="s">
        <v>20</v>
      </c>
      <c r="H105" s="30">
        <v>0</v>
      </c>
      <c r="I105" s="101">
        <f>10*2</f>
        <v>20</v>
      </c>
      <c r="J105" s="69">
        <v>0</v>
      </c>
      <c r="K105" s="33">
        <v>0</v>
      </c>
      <c r="L105" s="70">
        <v>0</v>
      </c>
      <c r="M105" s="89">
        <v>10</v>
      </c>
      <c r="N105" s="34">
        <v>0</v>
      </c>
      <c r="O105" s="90" t="s">
        <v>20</v>
      </c>
      <c r="P105" s="78">
        <f t="shared" si="15"/>
        <v>10</v>
      </c>
      <c r="Q105" s="26">
        <f t="shared" si="16"/>
        <v>0</v>
      </c>
      <c r="R105" s="26">
        <f t="shared" si="17"/>
        <v>20</v>
      </c>
      <c r="S105" s="77">
        <f t="shared" si="14"/>
        <v>30</v>
      </c>
    </row>
    <row r="106" spans="1:19" s="1" customFormat="1" ht="14.4" customHeight="1" thickBot="1" x14ac:dyDescent="0.35">
      <c r="A106" s="111" t="s">
        <v>491</v>
      </c>
      <c r="B106" s="118" t="s">
        <v>489</v>
      </c>
      <c r="C106" s="125" t="s">
        <v>488</v>
      </c>
      <c r="D106" s="133" t="s">
        <v>490</v>
      </c>
      <c r="E106" s="140" t="s">
        <v>42</v>
      </c>
      <c r="F106" s="140" t="s">
        <v>25</v>
      </c>
      <c r="G106" s="102">
        <v>15</v>
      </c>
      <c r="H106" s="103">
        <v>0</v>
      </c>
      <c r="I106" s="104">
        <v>0</v>
      </c>
      <c r="J106" s="71">
        <v>0</v>
      </c>
      <c r="K106" s="72">
        <v>0</v>
      </c>
      <c r="L106" s="73">
        <v>0</v>
      </c>
      <c r="M106" s="91">
        <v>1</v>
      </c>
      <c r="N106" s="92">
        <v>0</v>
      </c>
      <c r="O106" s="93">
        <v>0</v>
      </c>
      <c r="P106" s="79">
        <f t="shared" si="15"/>
        <v>16</v>
      </c>
      <c r="Q106" s="80">
        <f t="shared" si="16"/>
        <v>0</v>
      </c>
      <c r="R106" s="80">
        <f t="shared" si="17"/>
        <v>0</v>
      </c>
      <c r="S106" s="81">
        <f>SUM(P106+Q106+R106)</f>
        <v>16</v>
      </c>
    </row>
    <row r="107" spans="1:19" ht="28.8" x14ac:dyDescent="0.3">
      <c r="A107" s="9"/>
      <c r="B107" s="7"/>
      <c r="C107" s="10"/>
      <c r="D107" s="10"/>
      <c r="E107" s="9"/>
      <c r="G107" s="2"/>
      <c r="H107" s="2"/>
      <c r="I107" s="2"/>
      <c r="J107" s="3"/>
      <c r="K107" s="3"/>
      <c r="L107" s="3"/>
      <c r="M107" s="3"/>
      <c r="N107" s="3"/>
      <c r="O107" s="3"/>
      <c r="P107" s="289" t="s">
        <v>504</v>
      </c>
      <c r="Q107" s="285" t="s">
        <v>502</v>
      </c>
      <c r="R107" s="284" t="s">
        <v>503</v>
      </c>
      <c r="S107" s="16"/>
    </row>
    <row r="108" spans="1:19" ht="15" customHeight="1" thickBot="1" x14ac:dyDescent="0.35">
      <c r="P108" s="286">
        <f>SUM(P15:P106)</f>
        <v>48926</v>
      </c>
      <c r="Q108" s="287">
        <f t="shared" ref="Q108:R108" si="18">SUM(Q15:Q106)</f>
        <v>11001</v>
      </c>
      <c r="R108" s="288">
        <f t="shared" si="18"/>
        <v>2322</v>
      </c>
    </row>
    <row r="109" spans="1:19" ht="17.25" customHeight="1" x14ac:dyDescent="0.3">
      <c r="A109" s="141" t="s">
        <v>383</v>
      </c>
      <c r="B109" s="141"/>
      <c r="C109" s="141"/>
      <c r="D109" s="141"/>
    </row>
    <row r="110" spans="1:19" x14ac:dyDescent="0.3">
      <c r="A110" s="142" t="s">
        <v>384</v>
      </c>
      <c r="B110" s="142"/>
      <c r="C110" s="142"/>
      <c r="D110" s="142"/>
    </row>
    <row r="111" spans="1:19" ht="15" thickBot="1" x14ac:dyDescent="0.35">
      <c r="A111" s="155" t="s">
        <v>385</v>
      </c>
      <c r="B111" s="155"/>
      <c r="C111" s="155"/>
      <c r="D111" s="155"/>
    </row>
    <row r="112" spans="1:19" ht="93.6" customHeight="1" thickBot="1" x14ac:dyDescent="0.35">
      <c r="B112" s="23"/>
      <c r="G112" s="283" t="s">
        <v>511</v>
      </c>
      <c r="H112" s="156" t="s">
        <v>512</v>
      </c>
      <c r="I112" s="157" t="s">
        <v>513</v>
      </c>
      <c r="J112" s="18"/>
    </row>
    <row r="113" spans="1:10" ht="85.8" customHeight="1" thickBot="1" x14ac:dyDescent="0.35">
      <c r="A113" s="177" t="s">
        <v>386</v>
      </c>
      <c r="B113" s="178" t="s">
        <v>387</v>
      </c>
      <c r="C113" s="179" t="s">
        <v>8</v>
      </c>
      <c r="D113" s="180" t="s">
        <v>388</v>
      </c>
      <c r="E113" s="181" t="s">
        <v>10</v>
      </c>
      <c r="F113" s="55" t="s">
        <v>11</v>
      </c>
      <c r="G113" s="182" t="s">
        <v>389</v>
      </c>
      <c r="H113" s="183" t="s">
        <v>389</v>
      </c>
      <c r="I113" s="184" t="s">
        <v>389</v>
      </c>
      <c r="J113" s="16"/>
    </row>
    <row r="114" spans="1:10" ht="15" customHeight="1" x14ac:dyDescent="0.3">
      <c r="A114" s="185" t="s">
        <v>390</v>
      </c>
      <c r="B114" s="186" t="s">
        <v>391</v>
      </c>
      <c r="C114" s="187" t="s">
        <v>392</v>
      </c>
      <c r="D114" s="188" t="s">
        <v>393</v>
      </c>
      <c r="E114" s="189" t="s">
        <v>18</v>
      </c>
      <c r="F114" s="190" t="s">
        <v>25</v>
      </c>
      <c r="G114" s="191" t="s">
        <v>394</v>
      </c>
      <c r="H114" s="192" t="s">
        <v>400</v>
      </c>
      <c r="I114" s="193" t="s">
        <v>400</v>
      </c>
      <c r="J114" s="7"/>
    </row>
    <row r="115" spans="1:10" ht="15" customHeight="1" x14ac:dyDescent="0.3">
      <c r="A115" s="108" t="s">
        <v>396</v>
      </c>
      <c r="B115" s="158" t="s">
        <v>397</v>
      </c>
      <c r="C115" s="162" t="s">
        <v>398</v>
      </c>
      <c r="D115" s="167" t="s">
        <v>399</v>
      </c>
      <c r="E115" s="171" t="s">
        <v>18</v>
      </c>
      <c r="F115" s="61" t="s">
        <v>206</v>
      </c>
      <c r="G115" s="173" t="s">
        <v>400</v>
      </c>
      <c r="H115" s="175" t="s">
        <v>400</v>
      </c>
      <c r="I115" s="194" t="s">
        <v>400</v>
      </c>
      <c r="J115" s="7"/>
    </row>
    <row r="116" spans="1:10" x14ac:dyDescent="0.3">
      <c r="A116" s="108" t="s">
        <v>38</v>
      </c>
      <c r="B116" s="159" t="s">
        <v>401</v>
      </c>
      <c r="C116" s="163" t="s">
        <v>402</v>
      </c>
      <c r="D116" s="168" t="s">
        <v>403</v>
      </c>
      <c r="E116" s="171" t="s">
        <v>42</v>
      </c>
      <c r="F116" s="61" t="s">
        <v>164</v>
      </c>
      <c r="G116" s="173" t="s">
        <v>400</v>
      </c>
      <c r="H116" s="175" t="s">
        <v>395</v>
      </c>
      <c r="I116" s="194" t="s">
        <v>400</v>
      </c>
      <c r="J116" s="7"/>
    </row>
    <row r="117" spans="1:10" x14ac:dyDescent="0.3">
      <c r="A117" s="108" t="s">
        <v>404</v>
      </c>
      <c r="B117" s="158" t="s">
        <v>405</v>
      </c>
      <c r="C117" s="162" t="s">
        <v>406</v>
      </c>
      <c r="D117" s="167" t="s">
        <v>407</v>
      </c>
      <c r="E117" s="171" t="s">
        <v>18</v>
      </c>
      <c r="F117" s="61" t="s">
        <v>350</v>
      </c>
      <c r="G117" s="173" t="s">
        <v>400</v>
      </c>
      <c r="H117" s="175" t="s">
        <v>400</v>
      </c>
      <c r="I117" s="194" t="s">
        <v>400</v>
      </c>
      <c r="J117" s="7"/>
    </row>
    <row r="118" spans="1:10" x14ac:dyDescent="0.3">
      <c r="A118" s="108" t="s">
        <v>408</v>
      </c>
      <c r="B118" s="158" t="s">
        <v>409</v>
      </c>
      <c r="C118" s="162" t="s">
        <v>410</v>
      </c>
      <c r="D118" s="167" t="s">
        <v>411</v>
      </c>
      <c r="E118" s="171" t="s">
        <v>18</v>
      </c>
      <c r="F118" s="61" t="s">
        <v>350</v>
      </c>
      <c r="G118" s="173" t="s">
        <v>400</v>
      </c>
      <c r="H118" s="175" t="s">
        <v>400</v>
      </c>
      <c r="I118" s="194" t="s">
        <v>400</v>
      </c>
      <c r="J118" s="7"/>
    </row>
    <row r="119" spans="1:10" x14ac:dyDescent="0.3">
      <c r="A119" s="108" t="s">
        <v>412</v>
      </c>
      <c r="B119" s="160" t="s">
        <v>413</v>
      </c>
      <c r="C119" s="164" t="s">
        <v>486</v>
      </c>
      <c r="D119" s="169" t="s">
        <v>414</v>
      </c>
      <c r="E119" s="171" t="s">
        <v>42</v>
      </c>
      <c r="F119" s="61" t="s">
        <v>350</v>
      </c>
      <c r="G119" s="173" t="s">
        <v>400</v>
      </c>
      <c r="H119" s="175" t="s">
        <v>395</v>
      </c>
      <c r="I119" s="194" t="s">
        <v>400</v>
      </c>
      <c r="J119" s="7"/>
    </row>
    <row r="120" spans="1:10" x14ac:dyDescent="0.3">
      <c r="A120" s="108" t="s">
        <v>415</v>
      </c>
      <c r="B120" s="113" t="s">
        <v>416</v>
      </c>
      <c r="C120" s="120" t="s">
        <v>417</v>
      </c>
      <c r="D120" s="127" t="s">
        <v>418</v>
      </c>
      <c r="E120" s="171" t="s">
        <v>18</v>
      </c>
      <c r="F120" s="61" t="s">
        <v>206</v>
      </c>
      <c r="G120" s="173" t="s">
        <v>400</v>
      </c>
      <c r="H120" s="175" t="s">
        <v>400</v>
      </c>
      <c r="I120" s="194" t="s">
        <v>400</v>
      </c>
    </row>
    <row r="121" spans="1:10" x14ac:dyDescent="0.3">
      <c r="A121" s="108" t="s">
        <v>419</v>
      </c>
      <c r="B121" s="113" t="s">
        <v>420</v>
      </c>
      <c r="C121" s="120" t="s">
        <v>421</v>
      </c>
      <c r="D121" s="127" t="s">
        <v>422</v>
      </c>
      <c r="E121" s="171" t="s">
        <v>18</v>
      </c>
      <c r="F121" s="61" t="s">
        <v>350</v>
      </c>
      <c r="G121" s="174" t="s">
        <v>400</v>
      </c>
      <c r="H121" s="175" t="s">
        <v>400</v>
      </c>
      <c r="I121" s="194" t="s">
        <v>400</v>
      </c>
      <c r="J121" s="7"/>
    </row>
    <row r="122" spans="1:10" x14ac:dyDescent="0.3">
      <c r="A122" s="108" t="s">
        <v>423</v>
      </c>
      <c r="B122" s="113" t="s">
        <v>424</v>
      </c>
      <c r="C122" s="120" t="s">
        <v>425</v>
      </c>
      <c r="D122" s="127" t="s">
        <v>426</v>
      </c>
      <c r="E122" s="171" t="s">
        <v>18</v>
      </c>
      <c r="F122" s="61" t="s">
        <v>206</v>
      </c>
      <c r="G122" s="174" t="s">
        <v>400</v>
      </c>
      <c r="H122" s="175" t="s">
        <v>400</v>
      </c>
      <c r="I122" s="194" t="s">
        <v>400</v>
      </c>
      <c r="J122" s="16"/>
    </row>
    <row r="123" spans="1:10" x14ac:dyDescent="0.3">
      <c r="A123" s="108" t="s">
        <v>427</v>
      </c>
      <c r="B123" s="113" t="s">
        <v>428</v>
      </c>
      <c r="C123" s="120" t="s">
        <v>429</v>
      </c>
      <c r="D123" s="127" t="s">
        <v>430</v>
      </c>
      <c r="E123" s="171" t="s">
        <v>42</v>
      </c>
      <c r="F123" s="61" t="s">
        <v>350</v>
      </c>
      <c r="G123" s="174" t="s">
        <v>400</v>
      </c>
      <c r="H123" s="175" t="s">
        <v>395</v>
      </c>
      <c r="I123" s="194" t="s">
        <v>400</v>
      </c>
      <c r="J123" s="16"/>
    </row>
    <row r="124" spans="1:10" hidden="1" x14ac:dyDescent="0.3">
      <c r="A124" s="108" t="s">
        <v>431</v>
      </c>
      <c r="B124" s="113" t="s">
        <v>432</v>
      </c>
      <c r="C124" s="120" t="s">
        <v>433</v>
      </c>
      <c r="D124" s="127" t="s">
        <v>434</v>
      </c>
      <c r="E124" s="171" t="s">
        <v>42</v>
      </c>
      <c r="F124" s="61" t="s">
        <v>25</v>
      </c>
      <c r="G124" s="174" t="s">
        <v>394</v>
      </c>
      <c r="H124" s="175" t="s">
        <v>394</v>
      </c>
      <c r="I124" s="194" t="s">
        <v>400</v>
      </c>
      <c r="J124" s="17"/>
    </row>
    <row r="125" spans="1:10" x14ac:dyDescent="0.3">
      <c r="A125" s="108" t="s">
        <v>435</v>
      </c>
      <c r="B125" s="113" t="s">
        <v>436</v>
      </c>
      <c r="C125" s="120" t="s">
        <v>437</v>
      </c>
      <c r="D125" s="127" t="s">
        <v>438</v>
      </c>
      <c r="E125" s="171" t="s">
        <v>42</v>
      </c>
      <c r="F125" s="61" t="s">
        <v>350</v>
      </c>
      <c r="G125" s="174" t="s">
        <v>400</v>
      </c>
      <c r="H125" s="175" t="s">
        <v>400</v>
      </c>
      <c r="I125" s="194" t="s">
        <v>400</v>
      </c>
    </row>
    <row r="126" spans="1:10" hidden="1" x14ac:dyDescent="0.3">
      <c r="A126" s="108" t="s">
        <v>439</v>
      </c>
      <c r="B126" s="113" t="s">
        <v>440</v>
      </c>
      <c r="C126" s="120" t="s">
        <v>441</v>
      </c>
      <c r="D126" s="127" t="s">
        <v>442</v>
      </c>
      <c r="E126" s="171" t="s">
        <v>42</v>
      </c>
      <c r="F126" s="61" t="s">
        <v>164</v>
      </c>
      <c r="G126" s="174" t="s">
        <v>394</v>
      </c>
      <c r="H126" s="175" t="s">
        <v>394</v>
      </c>
      <c r="I126" s="194" t="s">
        <v>394</v>
      </c>
    </row>
    <row r="127" spans="1:10" x14ac:dyDescent="0.3">
      <c r="A127" s="108" t="s">
        <v>443</v>
      </c>
      <c r="B127" s="114" t="s">
        <v>444</v>
      </c>
      <c r="C127" s="121" t="s">
        <v>445</v>
      </c>
      <c r="D127" s="128" t="s">
        <v>446</v>
      </c>
      <c r="E127" s="171" t="s">
        <v>18</v>
      </c>
      <c r="F127" s="61" t="s">
        <v>350</v>
      </c>
      <c r="G127" s="173" t="s">
        <v>400</v>
      </c>
      <c r="H127" s="175" t="s">
        <v>400</v>
      </c>
      <c r="I127" s="194" t="s">
        <v>400</v>
      </c>
    </row>
    <row r="128" spans="1:10" x14ac:dyDescent="0.3">
      <c r="A128" s="108" t="s">
        <v>447</v>
      </c>
      <c r="B128" s="114" t="s">
        <v>448</v>
      </c>
      <c r="C128" s="121" t="s">
        <v>449</v>
      </c>
      <c r="D128" s="128" t="s">
        <v>450</v>
      </c>
      <c r="E128" s="171" t="s">
        <v>18</v>
      </c>
      <c r="F128" s="61" t="s">
        <v>350</v>
      </c>
      <c r="G128" s="173" t="s">
        <v>400</v>
      </c>
      <c r="H128" s="175" t="s">
        <v>400</v>
      </c>
      <c r="I128" s="194" t="s">
        <v>400</v>
      </c>
    </row>
    <row r="129" spans="1:27" x14ac:dyDescent="0.3">
      <c r="A129" s="108" t="s">
        <v>451</v>
      </c>
      <c r="B129" s="114" t="s">
        <v>452</v>
      </c>
      <c r="C129" s="121" t="s">
        <v>453</v>
      </c>
      <c r="D129" s="128" t="s">
        <v>454</v>
      </c>
      <c r="E129" s="171" t="s">
        <v>18</v>
      </c>
      <c r="F129" s="61" t="s">
        <v>350</v>
      </c>
      <c r="G129" s="173" t="s">
        <v>400</v>
      </c>
      <c r="H129" s="175" t="s">
        <v>395</v>
      </c>
      <c r="I129" s="194" t="s">
        <v>400</v>
      </c>
    </row>
    <row r="130" spans="1:27" x14ac:dyDescent="0.3">
      <c r="A130" s="108" t="s">
        <v>455</v>
      </c>
      <c r="B130" s="114" t="s">
        <v>456</v>
      </c>
      <c r="C130" s="121" t="s">
        <v>457</v>
      </c>
      <c r="D130" s="128" t="s">
        <v>458</v>
      </c>
      <c r="E130" s="171" t="s">
        <v>18</v>
      </c>
      <c r="F130" s="61" t="s">
        <v>350</v>
      </c>
      <c r="G130" s="173" t="s">
        <v>400</v>
      </c>
      <c r="H130" s="175" t="s">
        <v>400</v>
      </c>
      <c r="I130" s="194" t="s">
        <v>400</v>
      </c>
    </row>
    <row r="131" spans="1:27" x14ac:dyDescent="0.3">
      <c r="A131" s="108" t="s">
        <v>459</v>
      </c>
      <c r="B131" s="158" t="s">
        <v>460</v>
      </c>
      <c r="C131" s="162" t="s">
        <v>461</v>
      </c>
      <c r="D131" s="170" t="s">
        <v>462</v>
      </c>
      <c r="E131" s="171" t="s">
        <v>18</v>
      </c>
      <c r="F131" s="61" t="s">
        <v>206</v>
      </c>
      <c r="G131" s="173" t="s">
        <v>400</v>
      </c>
      <c r="H131" s="175" t="s">
        <v>395</v>
      </c>
      <c r="I131" s="194" t="s">
        <v>400</v>
      </c>
    </row>
    <row r="132" spans="1:27" x14ac:dyDescent="0.3">
      <c r="A132" s="108" t="s">
        <v>463</v>
      </c>
      <c r="B132" s="161" t="s">
        <v>464</v>
      </c>
      <c r="C132" s="165" t="s">
        <v>465</v>
      </c>
      <c r="D132" s="170" t="s">
        <v>466</v>
      </c>
      <c r="E132" s="171" t="s">
        <v>18</v>
      </c>
      <c r="F132" s="61" t="s">
        <v>350</v>
      </c>
      <c r="G132" s="173" t="s">
        <v>400</v>
      </c>
      <c r="H132" s="175" t="s">
        <v>395</v>
      </c>
      <c r="I132" s="194" t="s">
        <v>400</v>
      </c>
    </row>
    <row r="133" spans="1:27" ht="15" thickBot="1" x14ac:dyDescent="0.35">
      <c r="A133" s="111" t="s">
        <v>467</v>
      </c>
      <c r="B133" s="195" t="s">
        <v>468</v>
      </c>
      <c r="C133" s="166" t="s">
        <v>469</v>
      </c>
      <c r="D133" s="196" t="s">
        <v>470</v>
      </c>
      <c r="E133" s="172" t="s">
        <v>18</v>
      </c>
      <c r="F133" s="62" t="s">
        <v>206</v>
      </c>
      <c r="G133" s="197" t="s">
        <v>400</v>
      </c>
      <c r="H133" s="176" t="s">
        <v>400</v>
      </c>
      <c r="I133" s="198" t="s">
        <v>400</v>
      </c>
    </row>
    <row r="136" spans="1:27" x14ac:dyDescent="0.3">
      <c r="P136" s="17"/>
    </row>
    <row r="137" spans="1:27" ht="20.25" customHeight="1" thickBot="1" x14ac:dyDescent="0.35">
      <c r="A137" s="141" t="s">
        <v>471</v>
      </c>
      <c r="B137" s="141"/>
      <c r="C137" s="199" t="s">
        <v>472</v>
      </c>
      <c r="P137" s="17"/>
    </row>
    <row r="138" spans="1:27" ht="43.8" customHeight="1" thickBot="1" x14ac:dyDescent="0.35">
      <c r="G138" s="274" t="s">
        <v>514</v>
      </c>
      <c r="H138" s="275"/>
      <c r="I138" s="275"/>
      <c r="J138" s="276" t="s">
        <v>515</v>
      </c>
      <c r="K138" s="277"/>
      <c r="L138" s="278"/>
      <c r="M138" s="279" t="s">
        <v>516</v>
      </c>
      <c r="N138" s="280"/>
      <c r="O138" s="280"/>
      <c r="P138" s="255" t="s">
        <v>1</v>
      </c>
      <c r="Q138" s="256"/>
      <c r="R138" s="256"/>
      <c r="S138" s="257"/>
    </row>
    <row r="139" spans="1:27" ht="29.4" thickBot="1" x14ac:dyDescent="0.35">
      <c r="A139" s="217" t="s">
        <v>386</v>
      </c>
      <c r="B139" s="218" t="s">
        <v>387</v>
      </c>
      <c r="C139" s="219" t="s">
        <v>8</v>
      </c>
      <c r="D139" s="218" t="s">
        <v>473</v>
      </c>
      <c r="E139" s="247" t="s">
        <v>474</v>
      </c>
      <c r="F139" s="248"/>
      <c r="G139" s="242" t="s">
        <v>2</v>
      </c>
      <c r="H139" s="40" t="s">
        <v>3</v>
      </c>
      <c r="I139" s="243" t="s">
        <v>4</v>
      </c>
      <c r="J139" s="244" t="s">
        <v>2</v>
      </c>
      <c r="K139" s="40" t="s">
        <v>3</v>
      </c>
      <c r="L139" s="245" t="s">
        <v>4</v>
      </c>
      <c r="M139" s="246" t="s">
        <v>2</v>
      </c>
      <c r="N139" s="40" t="s">
        <v>3</v>
      </c>
      <c r="O139" s="243" t="s">
        <v>4</v>
      </c>
      <c r="P139" s="244" t="s">
        <v>2</v>
      </c>
      <c r="Q139" s="40" t="s">
        <v>3</v>
      </c>
      <c r="R139" s="40" t="s">
        <v>4</v>
      </c>
      <c r="S139" s="41" t="s">
        <v>5</v>
      </c>
      <c r="T139" s="1"/>
      <c r="U139" s="1"/>
      <c r="V139" s="1"/>
      <c r="W139" s="1"/>
      <c r="X139" s="1"/>
      <c r="Y139" s="1"/>
      <c r="Z139" s="1"/>
      <c r="AA139" s="1"/>
    </row>
    <row r="140" spans="1:27" x14ac:dyDescent="0.3">
      <c r="A140" s="213" t="s">
        <v>38</v>
      </c>
      <c r="B140" s="214" t="s">
        <v>475</v>
      </c>
      <c r="C140" s="215" t="s">
        <v>476</v>
      </c>
      <c r="D140" s="216" t="s">
        <v>477</v>
      </c>
      <c r="E140" s="253" t="s">
        <v>478</v>
      </c>
      <c r="F140" s="254"/>
      <c r="G140" s="59">
        <v>18</v>
      </c>
      <c r="H140" s="46">
        <v>0</v>
      </c>
      <c r="I140" s="232">
        <v>0</v>
      </c>
      <c r="J140" s="233">
        <v>1</v>
      </c>
      <c r="K140" s="234">
        <v>0</v>
      </c>
      <c r="L140" s="235">
        <v>0</v>
      </c>
      <c r="M140" s="236">
        <v>0</v>
      </c>
      <c r="N140" s="237">
        <v>0</v>
      </c>
      <c r="O140" s="238">
        <v>0</v>
      </c>
      <c r="P140" s="239">
        <f>SUM(G140,J140,M140)</f>
        <v>19</v>
      </c>
      <c r="Q140" s="240">
        <f t="shared" ref="Q140:R143" si="19">SUM(H140,K140,N140)</f>
        <v>0</v>
      </c>
      <c r="R140" s="240">
        <f t="shared" si="19"/>
        <v>0</v>
      </c>
      <c r="S140" s="241">
        <f>SUM(P140:R140)</f>
        <v>19</v>
      </c>
      <c r="T140" s="1"/>
      <c r="U140" s="1"/>
      <c r="V140" s="1"/>
      <c r="W140" s="1"/>
      <c r="X140" s="1"/>
    </row>
    <row r="141" spans="1:27" x14ac:dyDescent="0.3">
      <c r="A141" s="210" t="s">
        <v>38</v>
      </c>
      <c r="B141" s="160" t="s">
        <v>479</v>
      </c>
      <c r="C141" s="164" t="s">
        <v>480</v>
      </c>
      <c r="D141" s="169" t="s">
        <v>481</v>
      </c>
      <c r="E141" s="251" t="s">
        <v>478</v>
      </c>
      <c r="F141" s="252"/>
      <c r="G141" s="60">
        <v>2</v>
      </c>
      <c r="H141" s="24">
        <v>0</v>
      </c>
      <c r="I141" s="220">
        <v>0</v>
      </c>
      <c r="J141" s="224">
        <v>1</v>
      </c>
      <c r="K141" s="37">
        <v>0</v>
      </c>
      <c r="L141" s="225">
        <v>0</v>
      </c>
      <c r="M141" s="222">
        <v>0</v>
      </c>
      <c r="N141" s="38">
        <v>0</v>
      </c>
      <c r="O141" s="228">
        <v>0</v>
      </c>
      <c r="P141" s="230">
        <f t="shared" ref="P141:P143" si="20">SUM(G141,J141,M141)</f>
        <v>3</v>
      </c>
      <c r="Q141" s="36">
        <f t="shared" si="19"/>
        <v>0</v>
      </c>
      <c r="R141" s="36">
        <f t="shared" si="19"/>
        <v>0</v>
      </c>
      <c r="S141" s="200">
        <f t="shared" ref="S141:S142" si="21">SUM(P141:R141)</f>
        <v>3</v>
      </c>
      <c r="T141" s="1"/>
      <c r="U141" s="1"/>
      <c r="V141" s="1"/>
      <c r="W141" s="1"/>
      <c r="X141" s="1"/>
    </row>
    <row r="142" spans="1:27" s="9" customFormat="1" x14ac:dyDescent="0.3">
      <c r="A142" s="211" t="s">
        <v>38</v>
      </c>
      <c r="B142" s="117" t="s">
        <v>482</v>
      </c>
      <c r="C142" s="122" t="s">
        <v>483</v>
      </c>
      <c r="D142" s="130" t="s">
        <v>484</v>
      </c>
      <c r="E142" s="251" t="s">
        <v>478</v>
      </c>
      <c r="F142" s="252"/>
      <c r="G142" s="60">
        <v>6</v>
      </c>
      <c r="H142" s="25">
        <v>0</v>
      </c>
      <c r="I142" s="63">
        <v>0</v>
      </c>
      <c r="J142" s="224">
        <v>1</v>
      </c>
      <c r="K142" s="37">
        <v>0</v>
      </c>
      <c r="L142" s="225">
        <v>0</v>
      </c>
      <c r="M142" s="222">
        <v>0</v>
      </c>
      <c r="N142" s="38">
        <v>0</v>
      </c>
      <c r="O142" s="228">
        <v>0</v>
      </c>
      <c r="P142" s="230">
        <f t="shared" si="20"/>
        <v>7</v>
      </c>
      <c r="Q142" s="36">
        <f t="shared" si="19"/>
        <v>0</v>
      </c>
      <c r="R142" s="36">
        <f t="shared" si="19"/>
        <v>0</v>
      </c>
      <c r="S142" s="200">
        <f t="shared" si="21"/>
        <v>7</v>
      </c>
      <c r="T142" s="19"/>
      <c r="U142" s="19"/>
      <c r="V142" s="19"/>
    </row>
    <row r="143" spans="1:27" ht="15" thickBot="1" x14ac:dyDescent="0.35">
      <c r="A143" s="212" t="s">
        <v>38</v>
      </c>
      <c r="B143" s="209" t="s">
        <v>492</v>
      </c>
      <c r="C143" s="208" t="s">
        <v>487</v>
      </c>
      <c r="D143" s="207" t="s">
        <v>493</v>
      </c>
      <c r="E143" s="249" t="s">
        <v>478</v>
      </c>
      <c r="F143" s="250"/>
      <c r="G143" s="206">
        <v>2</v>
      </c>
      <c r="H143" s="201">
        <v>3</v>
      </c>
      <c r="I143" s="221">
        <v>0</v>
      </c>
      <c r="J143" s="226">
        <v>0</v>
      </c>
      <c r="K143" s="202">
        <v>0</v>
      </c>
      <c r="L143" s="227">
        <v>0</v>
      </c>
      <c r="M143" s="223">
        <v>1</v>
      </c>
      <c r="N143" s="203">
        <v>0</v>
      </c>
      <c r="O143" s="229">
        <v>0</v>
      </c>
      <c r="P143" s="231">
        <f t="shared" si="20"/>
        <v>3</v>
      </c>
      <c r="Q143" s="204">
        <f t="shared" si="19"/>
        <v>3</v>
      </c>
      <c r="R143" s="204">
        <f t="shared" si="19"/>
        <v>0</v>
      </c>
      <c r="S143" s="205">
        <f t="shared" ref="S143" si="22">SUM(P143:R143)</f>
        <v>6</v>
      </c>
    </row>
    <row r="144" spans="1:27" x14ac:dyDescent="0.3">
      <c r="A144"/>
      <c r="E144"/>
    </row>
    <row r="145" spans="1:5" x14ac:dyDescent="0.3">
      <c r="A145"/>
      <c r="E145"/>
    </row>
    <row r="146" spans="1:5" x14ac:dyDescent="0.3">
      <c r="A146"/>
      <c r="E146"/>
    </row>
    <row r="226" spans="2:6" x14ac:dyDescent="0.3">
      <c r="B226" s="20"/>
      <c r="C226" s="15"/>
      <c r="D226" s="15"/>
      <c r="F226" s="20"/>
    </row>
  </sheetData>
  <mergeCells count="20">
    <mergeCell ref="P138:S138"/>
    <mergeCell ref="H1:S1"/>
    <mergeCell ref="G12:I12"/>
    <mergeCell ref="J12:L12"/>
    <mergeCell ref="M12:O12"/>
    <mergeCell ref="P12:S12"/>
    <mergeCell ref="C5:S5"/>
    <mergeCell ref="A7:S7"/>
    <mergeCell ref="A8:S8"/>
    <mergeCell ref="A9:S9"/>
    <mergeCell ref="G138:I138"/>
    <mergeCell ref="J138:L138"/>
    <mergeCell ref="M138:O138"/>
    <mergeCell ref="B12:D12"/>
    <mergeCell ref="A11:D11"/>
    <mergeCell ref="E139:F139"/>
    <mergeCell ref="E143:F143"/>
    <mergeCell ref="E141:F141"/>
    <mergeCell ref="E140:F140"/>
    <mergeCell ref="E142:F142"/>
  </mergeCells>
  <hyperlinks>
    <hyperlink ref="B115" r:id="rId1" display="Dryocopus martius" xr:uid="{E501845A-E594-4B35-95C5-0485C024286B}"/>
    <hyperlink ref="B117" r:id="rId2" display="Lanius collurio" xr:uid="{C9236C54-3380-4641-9C6C-3C74D6BBEC80}"/>
    <hyperlink ref="B118" r:id="rId3" display="Pernis apivorus" xr:uid="{CE0C8281-A0E4-4A4A-A863-13AF2A485539}"/>
    <hyperlink ref="B114" r:id="rId4" display="Circaetus gallicus" xr:uid="{D62B5771-F29C-4F9C-AD79-43AAC4299609}"/>
    <hyperlink ref="B119" r:id="rId5" display="Saxicola rubetra" xr:uid="{9971ED47-2E35-41FC-96A0-F86FA3A9FD20}"/>
    <hyperlink ref="B116" r:id="rId6" display="Elanus caeruleus (Elanion blanc)" xr:uid="{D699BD28-E2B5-4C53-9721-E123E5EEE8FF}"/>
    <hyperlink ref="B96" r:id="rId7" display="Larus michahellis" xr:uid="{F1AF410A-FBCD-45F8-91A9-B341947CC4B3}"/>
    <hyperlink ref="B90" r:id="rId8" display="Sterna caspia" xr:uid="{4DE9AE09-14FF-4501-976F-CC7A5BF698F4}"/>
    <hyperlink ref="B97" r:id="rId9" display="Sterna hirundo" xr:uid="{261B8943-7489-452B-97C5-B7F5BA6FF920}"/>
    <hyperlink ref="B98" r:id="rId10" display="Sterna albifrons" xr:uid="{93914AB5-3E30-4F98-A7D9-7DC2498B861C}"/>
    <hyperlink ref="B87" r:id="rId11" display="Chlidonias hybridus" xr:uid="{77F14959-F42D-4E55-B5C7-EE532C5572A5}"/>
    <hyperlink ref="B88" r:id="rId12" display="Chlidonias niger" xr:uid="{705E49E2-806E-444C-A847-0997E93C3AB1}"/>
    <hyperlink ref="B104" r:id="rId13" display="Alcedo atthis" xr:uid="{96F05B01-D0CA-404B-8C40-31521F203B20}"/>
    <hyperlink ref="B70" r:id="rId14" display="Tachybaptus ruficollis" xr:uid="{64C1C12B-57E6-4B0A-B946-F6456F456737}"/>
    <hyperlink ref="B69" r:id="rId15" display="Podiceps cristatus" xr:uid="{93F26656-69EA-4B2C-9F75-2E873D7EC879}"/>
    <hyperlink ref="B72" r:id="rId16" display="Phalacrocorax carbo" xr:uid="{D26B3288-C565-4EC0-8641-3A552B9A324B}"/>
    <hyperlink ref="B79" r:id="rId17" display="Ardeola ralloides" xr:uid="{9F2A2F93-E4FB-403A-BB8D-8F5348160EA7}"/>
    <hyperlink ref="B80" r:id="rId18" display="Bubulcus ibis" xr:uid="{D55FBA22-6FD4-47D5-AB31-30B8C3286EFA}"/>
    <hyperlink ref="B81" r:id="rId19" display="Egretta garzetta" xr:uid="{612C3240-430F-4CF4-99A2-A3779CE11759}"/>
    <hyperlink ref="B76" r:id="rId20" display="Egretta alba" xr:uid="{A1B49C77-E996-4E36-8CC9-BB1D3C13822C}"/>
    <hyperlink ref="B77" r:id="rId21" display="Ardea cinerea" xr:uid="{C6D7BFAE-A906-42B0-8834-E2C8D6B5A8AC}"/>
    <hyperlink ref="B78" r:id="rId22" display="Ardea purpurea" xr:uid="{EBB37A02-E205-46A1-8D3D-761FC4845437}"/>
    <hyperlink ref="B82" r:id="rId23" display="Ciconia ciconia" xr:uid="{DEA60819-7829-4802-ACF2-BE39BB8D7987}"/>
    <hyperlink ref="B86" r:id="rId24" display="Platalea leucorodia" xr:uid="{4DE5BA91-9AC6-4C57-9722-BB2BF52249CF}"/>
    <hyperlink ref="B61" r:id="rId25" display="Cygnus olor" xr:uid="{9D3A307C-28E4-49BC-A73B-E195BF84ACB6}"/>
    <hyperlink ref="B58" r:id="rId26" display="Anser anser" xr:uid="{811747CA-465C-4492-89CE-366932A86216}"/>
    <hyperlink ref="B71" r:id="rId27" display="Tadorna tadorna" xr:uid="{3EDCE958-D539-48D1-9086-F22AF0FD630B}"/>
    <hyperlink ref="B54" r:id="rId28" display="Anas penelope" xr:uid="{9F9A4D18-B426-4F51-8963-EDE209B09D4A}"/>
    <hyperlink ref="B57" r:id="rId29" display="Anas strepera" xr:uid="{C4F82570-FB34-4450-8CB6-CA261A07E8F2}"/>
    <hyperlink ref="B53" r:id="rId30" display="Anas crecca" xr:uid="{30347EE4-1AFC-4F0E-9E43-88EF19024B91}"/>
    <hyperlink ref="B55" r:id="rId31" display="Anas platyrhynchos" xr:uid="{53DE7724-7697-40AA-ABBE-AE881FCD0D00}"/>
    <hyperlink ref="B51" r:id="rId32" display="Anas acuta" xr:uid="{6E3D07BC-AA62-4822-A686-05B6EF5F2FBE}"/>
    <hyperlink ref="B56" r:id="rId33" display="Anas querquedula" xr:uid="{0AC30195-1ABB-4630-9AA3-EB3227DA020E}"/>
    <hyperlink ref="B52" r:id="rId34" display="Anas clypeata" xr:uid="{3C2888CA-C4A5-47E3-9146-20C2C6AC8D8E}"/>
    <hyperlink ref="B59" r:id="rId35" display="Aythya ferina" xr:uid="{55EC1E30-6DE5-4781-87B3-45D4BA0E4484}"/>
    <hyperlink ref="B60" r:id="rId36" display="Aythya fuligula" xr:uid="{D6EB68A7-DE29-4F22-876F-1A56F0B37236}"/>
    <hyperlink ref="B66" r:id="rId37" display="Mergus albellus" xr:uid="{B19C0370-37BF-4E3A-91CE-BCC08F261B76}"/>
    <hyperlink ref="B102" r:id="rId38" display="Milvus migrans" xr:uid="{EAF33323-F46F-49F5-98EE-019BEE4E6B08}"/>
    <hyperlink ref="B131" r:id="rId39" display="Circus cyaneus" xr:uid="{C9AF883A-B333-43F0-9B40-CC903DD2F3C6}"/>
    <hyperlink ref="B132" r:id="rId40" display="Circus pygargus" xr:uid="{39F1B708-E15B-4C43-8E56-A7D7C5B649C6}"/>
    <hyperlink ref="B103" r:id="rId41" display="Pandion haliaetus" xr:uid="{2957BEFF-76FB-4CF5-B961-C8BF99132059}"/>
    <hyperlink ref="B133" r:id="rId42" display="Falco peregrinus" xr:uid="{A62D374E-D0C0-47B5-89DA-2C7B5CEE692C}"/>
    <hyperlink ref="B65" r:id="rId43" display="Gallinula chloropus" xr:uid="{25FC31C2-8D35-496B-AF3F-2C310F7F318A}"/>
    <hyperlink ref="B64" r:id="rId44" display="Fulica atra" xr:uid="{43E02FFD-D797-444D-AF07-9F73445274CD}"/>
    <hyperlink ref="B29" r:id="rId45" display="Himantopus himantopus" xr:uid="{BB0CC3EA-2548-43C3-A7F4-F86897F6DF04}"/>
    <hyperlink ref="B47" r:id="rId46" display="Recurvirostra avosetta" xr:uid="{8BFB9EE7-32C4-405E-B29C-D8772585C244}"/>
    <hyperlink ref="B40" r:id="rId47" display="Burhinus oedicnemus" xr:uid="{2A5BFDD3-949C-4D8E-8A4B-81514C06DEF9}"/>
    <hyperlink ref="B45" r:id="rId48" display="Pluvialis apricaria" xr:uid="{DCCFB2AD-F02F-4024-8879-F38CE4F47DB1}"/>
    <hyperlink ref="B36" r:id="rId49" display="Vanellus vanellus" xr:uid="{ABC18CDD-89D0-468F-BF60-32BEEB1D89FF}"/>
    <hyperlink ref="B48" r:id="rId50" display="Philomachus pugnax" xr:uid="{E52FAF7E-DAB3-47C9-B7BB-880841DBFBC0}"/>
    <hyperlink ref="B41" r:id="rId51" display="Gallinago gallinago" xr:uid="{A8CB249C-EAEB-42FC-84AE-5190D3CDC907}"/>
    <hyperlink ref="B44" r:id="rId52" display="Limosa limosa" xr:uid="{1C197820-FA06-47EF-8965-B8BDDEF3697E}"/>
    <hyperlink ref="B39" r:id="rId53" display="Numenius phaeopus" xr:uid="{E2106FE9-4F8D-4CEC-9061-6FBE436D6445}"/>
    <hyperlink ref="B38" r:id="rId54" display="Numenius arquata" xr:uid="{33D561B6-A5A7-4FEF-9461-514A41D32644}"/>
    <hyperlink ref="B34" r:id="rId55" display="Tringa totanus" xr:uid="{97B5D95C-10C8-4A26-9CFF-6BC2E8BCC0B4}"/>
    <hyperlink ref="B32" r:id="rId56" display="Tringa nebularia" xr:uid="{BFA575E5-1E31-4491-B1F2-FA650F5F29B2}"/>
    <hyperlink ref="B31" r:id="rId57" display="Tringa glareola" xr:uid="{6A22EFB9-17EC-440A-84B9-039779976FAF}"/>
    <hyperlink ref="B15" r:id="rId58" display="Actitis hypoleucos" xr:uid="{E1931F1C-682A-4424-BFF8-DE696D40BF7E}"/>
    <hyperlink ref="B91" r:id="rId59" display="Larus melanocephalus" xr:uid="{21A26F01-5F71-40AF-87E0-EE8B171CFC66}"/>
    <hyperlink ref="B89" r:id="rId60" display="Larus ridibundus" xr:uid="{12E61302-4071-457F-8644-C1BEAB9078AB}"/>
    <hyperlink ref="B94" r:id="rId61" display="Larus fuscus" xr:uid="{3289FE7C-B386-4797-97FE-B55A0232EB01}"/>
    <hyperlink ref="B92" r:id="rId62" display="Larus argentatus" xr:uid="{12C6113A-F4F4-4550-8890-B0359231E30A}"/>
    <hyperlink ref="B95" r:id="rId63" display="Larus marinus" xr:uid="{AD2702B2-A37D-4AA0-9922-8ED0918DAD98}"/>
    <hyperlink ref="B33" r:id="rId64" display="Tringa ochropus" xr:uid="{C56674F9-36C3-45BF-80AB-A04C637FCC5E}"/>
    <hyperlink ref="B83" r:id="rId65" display="Ciconia nigra" xr:uid="{9E5F7DD9-1289-4B27-A1C2-0A355A1FC6C1}"/>
    <hyperlink ref="B43" r:id="rId66" display="Limosa lapponica (Barge rousse)" xr:uid="{BA745194-52E1-4C7E-B2F3-E30B002976D1}"/>
    <hyperlink ref="B30" r:id="rId67" display="Tringa erythropus (Chevalier arlequin)" xr:uid="{6506E8F5-46B7-46BD-94AD-2D3B7AFBA46A}"/>
    <hyperlink ref="B67" r:id="rId68" display="Mergus merganser (Harle bièvre)" xr:uid="{CA671505-3CA4-458E-A438-B03955822904}"/>
    <hyperlink ref="B28" r:id="rId69" display="Haematopus ostralegus (Huitrier-pie)" xr:uid="{DE298FDB-7661-491B-8E5B-DC0A4D590E04}"/>
    <hyperlink ref="B85" r:id="rId70" display="Plegadis falcinellus (Ibis falcinelle)" xr:uid="{79D12EA3-7675-495F-BFA8-FDDCAF7B8EF1}"/>
    <hyperlink ref="B46" r:id="rId71" display="Pluvialis squatarola (Pluvier argenté)" xr:uid="{1ADA8B67-0051-4BD7-BFD4-B38B8B5E8BF3}"/>
    <hyperlink ref="B16" r:id="rId72" display="Arenaria interpres (Tournepierre à collier)" xr:uid="{0930D533-1CD5-4512-8B43-3FF759A61171}"/>
    <hyperlink ref="B93" r:id="rId73" display="Larus cachinnans (Goéland pontique)" xr:uid="{DA7C6F8B-06E1-42E9-9A65-B2810987744A}"/>
    <hyperlink ref="B140" r:id="rId74" display="Branta canadensis (Bernache du Canada)" xr:uid="{BE55B032-999D-4057-960C-B0E2DD6E1020}"/>
    <hyperlink ref="B141" r:id="rId75" display="Threskiornis aethiopicus (Ibis sacré)" xr:uid="{973F35C7-95F9-4468-87DC-EB8C95984156}"/>
    <hyperlink ref="B142" r:id="rId76" display="Alopochen aegyptiaca (Ouette d'Egypte)" xr:uid="{D6B1A3FC-025A-4FEF-B8F1-96AAE3895651}"/>
    <hyperlink ref="B25" r:id="rId77" display="Charadrius dubius" xr:uid="{9320AC38-CF5A-46BB-9948-FB7B116B5869}"/>
    <hyperlink ref="B19" r:id="rId78" display="Calidris canutus" xr:uid="{CEF2143D-2774-40B0-85D0-03DE742D4290}"/>
    <hyperlink ref="B26" r:id="rId79" display="Charadrius hiaticula" xr:uid="{880EC9DA-586C-4163-AECD-5520CC2988CE}"/>
    <hyperlink ref="B21" r:id="rId80" display="Calidris ferruginea (Becasseau cocorli)" xr:uid="{8D59980C-DB38-47C8-BB8E-2CC322865D8C}"/>
    <hyperlink ref="B24" r:id="rId81" display="Calidris temminckii (Becasseau de Temminck)" xr:uid="{0D63F518-9981-49CE-8449-A43AC676E600}"/>
    <hyperlink ref="B20" r:id="rId82" display="Calidris falcinellus  (Becasseau falcinelle)" xr:uid="{5742B88E-3E9B-46D9-8ACA-CC05DE1B2F2D}"/>
    <hyperlink ref="B17" r:id="rId83" display="Calidris alba (Bécasseau sanderling)" xr:uid="{94F4669C-6992-4CD4-B8E1-926C071352BF}"/>
    <hyperlink ref="B23" r:id="rId84" display="Calidris minuta (Bécasseau minute)" xr:uid="{E96AC041-E8D3-472D-98D6-C43A1DEA9E28}"/>
    <hyperlink ref="B22" r:id="rId85" display="Calidris melanotos (Bécasseau tacheté)" xr:uid="{C8B345D5-2BDC-4CF4-BD73-66238B79D12C}"/>
    <hyperlink ref="B18" r:id="rId86" display="Calidris alpina (Bécasseau variable)" xr:uid="{E001CD52-E5D3-400B-A153-11069F658F56}"/>
    <hyperlink ref="B84" r:id="rId87" display="Nycticorax nycticorax" xr:uid="{FFDC9314-9212-4F6B-996E-A64F74FCEB78}"/>
    <hyperlink ref="B68" r:id="rId88" display="Crex crex" xr:uid="{C6D0D763-94E7-47ED-AC99-037BEEEE5273}"/>
    <hyperlink ref="B27" r:id="rId89" display="Charadrius alexandrinus (gravelot à collier interrompu)" xr:uid="{451A38E5-9DFE-4C78-8AE7-A58E75E37021}"/>
    <hyperlink ref="B35" r:id="rId90" display="Tringa stagnatilis (Chevalier stagnatile)" xr:uid="{0C7F6DD8-FD05-4867-B288-F944AFB8EC0C}"/>
    <hyperlink ref="B37" r:id="rId91" display="Vanellus gregarius (vanneau sociable)" xr:uid="{95393290-0A75-4A5D-A7E7-70ABA2BB4CC6}"/>
    <hyperlink ref="B42" r:id="rId92" display="Lymnocryptes minimus (Becassine sourde)" xr:uid="{B7881DF5-2514-4255-82BF-18AD03271EEC}"/>
    <hyperlink ref="B49" r:id="rId93" display="Phalaropus fulicarius (Phalarope à bec large)" xr:uid="{002D48B5-418A-4E4E-85AA-10FE839FC50C}"/>
    <hyperlink ref="B50" r:id="rId94" display="Phalaropus lobatus (Phalarope à bec étroit)" xr:uid="{FCAE0EB5-B487-4A80-AF1A-CA9F67274493}"/>
    <hyperlink ref="B62" r:id="rId95" display="Cygnus cygnus (Cygne chanteur)" xr:uid="{E9203726-02F3-4D2B-8437-8067AA2FCF9D}"/>
    <hyperlink ref="B63" r:id="rId96" display="Cygnus columbianus (Cygne de Bewick)" xr:uid="{46D6CB1F-F53A-4137-8C2F-4B6754B513F7}"/>
    <hyperlink ref="B73" r:id="rId97" display="Bucephala clangula (Garrot à œil d'or)" xr:uid="{958D0B0C-2685-4D95-BA65-B5C6DCDA29E2}"/>
    <hyperlink ref="B74" r:id="rId98" display="Branta leucopsis  (Bernache nonnette)" xr:uid="{2340871C-B6C1-458C-938A-9FBE61F92F7E}"/>
    <hyperlink ref="B75" r:id="rId99" display="Rallus aquaticus (Râle d'eau)" xr:uid="{D69258CB-643F-4413-9023-EEC3FFCF355B}"/>
    <hyperlink ref="B99" r:id="rId100" display="Gelochelidon nilotica (Sterne hansel)" xr:uid="{23033753-DA3A-4BC5-8A40-047FB50AAACD}"/>
    <hyperlink ref="B100" r:id="rId101" display="Thalasseus sandvicensis (Sterne caugek)" xr:uid="{DF4AE0C8-C8E5-4CEB-9928-18826E58D32A}"/>
    <hyperlink ref="B101" r:id="rId102" display="Sterna dougallii (Sterne de Dougall)" xr:uid="{B9DE80F0-C271-4589-8781-C7EF74B921D2}"/>
    <hyperlink ref="B127" r:id="rId103" display="Falco subbuteo (Faucon hobereau)" xr:uid="{7337BF03-6953-4788-9C48-61B4388B8CBD}"/>
    <hyperlink ref="B128" r:id="rId104" display="Falco tinnunculus (Faucon crécerelle)" xr:uid="{D49B02AA-2DEC-48CD-B2EB-BB05187246A2}"/>
    <hyperlink ref="B129" r:id="rId105" display="Accipiter gentilis (Autour des palombes)" xr:uid="{548746C2-4078-4EF3-8E36-871A4864188A}"/>
    <hyperlink ref="B130" r:id="rId106" display="Accipiter nisus (Epervier d'Europe)" xr:uid="{FDEABE7A-B34F-404D-942E-0DCCC1DFB83B}"/>
    <hyperlink ref="B120" r:id="rId107" display="Emberiza schoeniclus (Bruant des roseaux)" xr:uid="{51D9D5FB-0FE1-4710-805D-FAFCA53CBA79}"/>
    <hyperlink ref="B121" r:id="rId108" display="Riparia riparia (Hirondelle de rivage)" xr:uid="{62BA14D6-1F56-4CB8-95E2-AD34AE130171}"/>
    <hyperlink ref="B122" r:id="rId109" display="Cettia cetti  (Bouscarle de Cetti)" xr:uid="{EE818AA4-45B7-4403-AA5B-FF59FAED2F10}"/>
    <hyperlink ref="B123" r:id="rId110" display="Acrocephalus scirpaceus (Rousserolle effarvate)" xr:uid="{D12AD761-1E6E-4193-9BEB-0D37C61AD2E5}"/>
    <hyperlink ref="B124" r:id="rId111" display="Luscinia svecica (Gorge bleue à miroir)" xr:uid="{7DA62F5D-B866-453C-9DD9-63468D868A4E}"/>
    <hyperlink ref="B125" r:id="rId112" display="Acrocephalus schoenobaenus (Phragmite des joncs)" xr:uid="{EBBA2171-D3F0-45C5-B23E-38210AB59F7A}"/>
    <hyperlink ref="B126" r:id="rId113" display="Anthus spinoletta (Pipit spioncelle)" xr:uid="{BE5191A0-2710-4504-AA5A-EC8B83BE2CA0}"/>
    <hyperlink ref="B105" r:id="rId114" display="Merops apiaster (Guépier d'Europe)" xr:uid="{90417689-D2E3-4742-8FC2-A28EE0230894}"/>
    <hyperlink ref="B106" r:id="rId115" xr:uid="{0608E4A9-7901-4A60-8F2F-DE745FA0C134}"/>
    <hyperlink ref="B143" r:id="rId116" xr:uid="{636C3A65-B5CF-4299-8C67-9049D6225F87}"/>
  </hyperlinks>
  <printOptions horizontalCentered="1" verticalCentered="1"/>
  <pageMargins left="0.25" right="0.25" top="0.75" bottom="0.75" header="0.3" footer="0.3"/>
  <pageSetup paperSize="8" scale="63" fitToHeight="0" orientation="landscape" r:id="rId117"/>
  <rowBreaks count="1" manualBreakCount="1">
    <brk id="107" max="16383" man="1"/>
  </rowBreaks>
  <drawing r:id="rId1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56b6b-adc5-4c57-8311-ee14f54849e6" xsi:nil="true"/>
    <lcf76f155ced4ddcb4097134ff3c332f xmlns="ee6ad928-bac3-4b31-beba-7dfdc76e4099">
      <Terms xmlns="http://schemas.microsoft.com/office/infopath/2007/PartnerControls"/>
    </lcf76f155ced4ddcb4097134ff3c332f>
    <SharedWithUsers xmlns="e3a56b6b-adc5-4c57-8311-ee14f54849e6">
      <UserInfo>
        <DisplayName>Bastien MARTIN</DisplayName>
        <AccountId>20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A20E31FA28349ADE9919E711FA8C5" ma:contentTypeVersion="17" ma:contentTypeDescription="Create a new document." ma:contentTypeScope="" ma:versionID="aa5ee56b824c2003c02dca0e5ddcf731">
  <xsd:schema xmlns:xsd="http://www.w3.org/2001/XMLSchema" xmlns:xs="http://www.w3.org/2001/XMLSchema" xmlns:p="http://schemas.microsoft.com/office/2006/metadata/properties" xmlns:ns2="ee6ad928-bac3-4b31-beba-7dfdc76e4099" xmlns:ns3="e3a56b6b-adc5-4c57-8311-ee14f54849e6" targetNamespace="http://schemas.microsoft.com/office/2006/metadata/properties" ma:root="true" ma:fieldsID="845fbcd0a849d297ab0c83c80a0e87d8" ns2:_="" ns3:_="">
    <xsd:import namespace="ee6ad928-bac3-4b31-beba-7dfdc76e4099"/>
    <xsd:import namespace="e3a56b6b-adc5-4c57-8311-ee14f5484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ad928-bac3-4b31-beba-7dfdc76e4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b653573-0442-4d36-8720-c819ed9ac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6b6b-adc5-4c57-8311-ee14f5484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8ff2-2775-4337-a3c0-7d3ef49297bd}" ma:internalName="TaxCatchAll" ma:showField="CatchAllData" ma:web="e3a56b6b-adc5-4c57-8311-ee14f5484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D7B5FD-DA68-4737-A6B4-E62603B4F2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C38E2-4AEA-48EC-BAF9-1833FCC1C6C5}">
  <ds:schemaRefs>
    <ds:schemaRef ds:uri="http://schemas.microsoft.com/office/2006/metadata/properties"/>
    <ds:schemaRef ds:uri="http://schemas.microsoft.com/office/infopath/2007/PartnerControls"/>
    <ds:schemaRef ds:uri="e3a56b6b-adc5-4c57-8311-ee14f54849e6"/>
    <ds:schemaRef ds:uri="ee6ad928-bac3-4b31-beba-7dfdc76e4099"/>
  </ds:schemaRefs>
</ds:datastoreItem>
</file>

<file path=customXml/itemProps3.xml><?xml version="1.0" encoding="utf-8"?>
<ds:datastoreItem xmlns:ds="http://schemas.openxmlformats.org/officeDocument/2006/customXml" ds:itemID="{CD47C560-C5C4-496C-AC06-9CE4F8BFA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ad928-bac3-4b31-beba-7dfdc76e4099"/>
    <ds:schemaRef ds:uri="e3a56b6b-adc5-4c57-8311-ee14f5484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OISEAUX</vt:lpstr>
      <vt:lpstr>OISEAUX!Zone_d_impression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DELAUNAY</dc:creator>
  <cp:keywords/>
  <dc:description/>
  <cp:lastModifiedBy>Guillaume DELAUNAY</cp:lastModifiedBy>
  <cp:revision/>
  <cp:lastPrinted>2025-01-30T16:19:05Z</cp:lastPrinted>
  <dcterms:created xsi:type="dcterms:W3CDTF">2023-03-21T11:52:40Z</dcterms:created>
  <dcterms:modified xsi:type="dcterms:W3CDTF">2025-01-30T21:18:27Z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0x010100765A20E31FA28349ADE9919E711FA8C5</vt:lpwstr>
  </property>
  <property fmtid="{D5CDD505-2E9C-101B-9397-08002B2CF9AE}" pid="3" name="MediaServiceImageTags">
    <vt:lpwstr/>
  </property>
</Properties>
</file>